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I:\GHG\2018 PSN\Final Release\"/>
    </mc:Choice>
  </mc:AlternateContent>
  <workbookProtection workbookAlgorithmName="SHA-512" workbookHashValue="gVIoflbOUVnuB7pw2yCNQqKb9SypV150XKC5s4ZbsulcOZRZ9KHRgGz3sqovOl8lD4n36hT9s2uRFaKjEMB9Eg==" workbookSaltValue="SzRMIClnWGXabhf6u6Enwg==" workbookSpinCount="100000" lockStructure="1"/>
  <bookViews>
    <workbookView xWindow="0" yWindow="0" windowWidth="28770" windowHeight="11370" tabRatio="808"/>
  </bookViews>
  <sheets>
    <sheet name="Read Me" sheetId="9" r:id="rId1"/>
    <sheet name="Delta" sheetId="35" r:id="rId2"/>
    <sheet name="Coastal Farm" sheetId="2" r:id="rId3"/>
    <sheet name="Coastal" sheetId="27" r:id="rId4"/>
    <sheet name="Mtn. Meadow" sheetId="36" r:id="rId5"/>
    <sheet name="GHG Summary" sheetId="30" r:id="rId6"/>
    <sheet name="Co-Ben Summary" sheetId="32" r:id="rId7"/>
    <sheet name="Calcs" sheetId="31" r:id="rId8"/>
    <sheet name="Factors" sheetId="15" r:id="rId9"/>
  </sheets>
  <calcPr calcId="162913"/>
</workbook>
</file>

<file path=xl/calcChain.xml><?xml version="1.0" encoding="utf-8"?>
<calcChain xmlns="http://schemas.openxmlformats.org/spreadsheetml/2006/main">
  <c r="R10" i="31" l="1"/>
  <c r="R7" i="31"/>
  <c r="R8" i="31"/>
  <c r="R9" i="31"/>
  <c r="R6" i="31"/>
  <c r="R20" i="31" l="1"/>
  <c r="R19" i="31"/>
  <c r="R18" i="31"/>
  <c r="R17" i="31"/>
  <c r="R16" i="31"/>
  <c r="Q20" i="31" l="1"/>
  <c r="Q19" i="31"/>
  <c r="Q18" i="31"/>
  <c r="Q17" i="31"/>
  <c r="Q16" i="31"/>
  <c r="L37" i="31" l="1"/>
  <c r="L38" i="31"/>
  <c r="L39" i="31"/>
  <c r="L40" i="31"/>
  <c r="L36" i="31"/>
  <c r="O40" i="31"/>
  <c r="O39" i="31"/>
  <c r="O38" i="31"/>
  <c r="O37" i="31"/>
  <c r="O36" i="31"/>
  <c r="W10" i="31" l="1"/>
  <c r="W9" i="31"/>
  <c r="W8" i="31"/>
  <c r="W7" i="31"/>
  <c r="W6" i="31"/>
  <c r="V10" i="31"/>
  <c r="I10" i="31" s="1"/>
  <c r="U10" i="31"/>
  <c r="S10" i="31"/>
  <c r="V9" i="31"/>
  <c r="I9" i="31" s="1"/>
  <c r="U9" i="31"/>
  <c r="S9" i="31"/>
  <c r="V8" i="31"/>
  <c r="I8" i="31" s="1"/>
  <c r="U8" i="31"/>
  <c r="S8" i="31"/>
  <c r="V7" i="31"/>
  <c r="I7" i="31" s="1"/>
  <c r="U7" i="31"/>
  <c r="S7" i="31"/>
  <c r="V6" i="31"/>
  <c r="U6" i="31"/>
  <c r="S6" i="31"/>
  <c r="D7" i="31"/>
  <c r="T7" i="31" s="1"/>
  <c r="D8" i="31"/>
  <c r="T8" i="31" s="1"/>
  <c r="D9" i="31"/>
  <c r="T9" i="31" s="1"/>
  <c r="D10" i="31"/>
  <c r="T10" i="31" s="1"/>
  <c r="D6" i="31"/>
  <c r="T6" i="31" s="1"/>
  <c r="E23" i="35"/>
  <c r="B37" i="31"/>
  <c r="B36" i="31"/>
  <c r="AK17" i="31"/>
  <c r="AK18" i="31"/>
  <c r="AK19" i="31"/>
  <c r="AK20" i="31"/>
  <c r="AK16" i="31"/>
  <c r="J37" i="31"/>
  <c r="J38" i="31"/>
  <c r="J39" i="31"/>
  <c r="J40" i="31"/>
  <c r="J36" i="31"/>
  <c r="C37" i="31"/>
  <c r="K37" i="31" s="1"/>
  <c r="C38" i="31"/>
  <c r="K38" i="31" s="1"/>
  <c r="C39" i="31"/>
  <c r="K39" i="31" s="1"/>
  <c r="C40" i="31"/>
  <c r="K40" i="31" s="1"/>
  <c r="C36" i="31"/>
  <c r="K36" i="31" s="1"/>
  <c r="M20" i="31"/>
  <c r="M19" i="31"/>
  <c r="M18" i="31"/>
  <c r="M17" i="31"/>
  <c r="M16" i="31"/>
  <c r="L17" i="31"/>
  <c r="L18" i="31"/>
  <c r="L19" i="31"/>
  <c r="L20" i="31"/>
  <c r="L16" i="31"/>
  <c r="AJ20" i="31"/>
  <c r="AJ19" i="31"/>
  <c r="AJ18" i="31"/>
  <c r="AJ17" i="31"/>
  <c r="AJ16" i="31"/>
  <c r="AH17" i="31"/>
  <c r="AH18" i="31"/>
  <c r="AH19" i="31"/>
  <c r="AH20" i="31"/>
  <c r="AH16" i="31"/>
  <c r="X17" i="31"/>
  <c r="Y17" i="31"/>
  <c r="Z17" i="31"/>
  <c r="AB17" i="31"/>
  <c r="AC17" i="31"/>
  <c r="AD17" i="31"/>
  <c r="X18" i="31"/>
  <c r="Y18" i="31"/>
  <c r="Z18" i="31"/>
  <c r="AB18" i="31"/>
  <c r="AC18" i="31"/>
  <c r="AD18" i="31"/>
  <c r="X19" i="31"/>
  <c r="Y19" i="31"/>
  <c r="Z19" i="31"/>
  <c r="AB19" i="31"/>
  <c r="AC19" i="31"/>
  <c r="AD19" i="31"/>
  <c r="X20" i="31"/>
  <c r="Y20" i="31"/>
  <c r="Z20" i="31"/>
  <c r="AB20" i="31"/>
  <c r="AC20" i="31"/>
  <c r="AD20" i="31"/>
  <c r="AD16" i="31"/>
  <c r="AC16" i="31"/>
  <c r="AB16" i="31"/>
  <c r="Z16" i="31"/>
  <c r="Y16" i="31"/>
  <c r="X16" i="31"/>
  <c r="D17" i="31"/>
  <c r="AA17" i="31" s="1"/>
  <c r="D18" i="31"/>
  <c r="AA18" i="31" s="1"/>
  <c r="D19" i="31"/>
  <c r="AE19" i="31" s="1"/>
  <c r="D20" i="31"/>
  <c r="AE20" i="31" s="1"/>
  <c r="D16" i="31"/>
  <c r="AE16" i="31" s="1"/>
  <c r="C17" i="31"/>
  <c r="C18" i="31"/>
  <c r="U18" i="31" s="1"/>
  <c r="C19" i="31"/>
  <c r="C20" i="31"/>
  <c r="C16" i="31"/>
  <c r="B7" i="31"/>
  <c r="C7" i="31"/>
  <c r="P7" i="31" s="1"/>
  <c r="C8" i="31"/>
  <c r="P8" i="31" s="1"/>
  <c r="C9" i="31"/>
  <c r="P9" i="31" s="1"/>
  <c r="C10" i="31"/>
  <c r="P10" i="31" s="1"/>
  <c r="C6" i="31"/>
  <c r="P6" i="31" s="1"/>
  <c r="B6" i="31"/>
  <c r="Q7" i="31"/>
  <c r="Q8" i="31"/>
  <c r="Q9" i="31"/>
  <c r="Q10" i="31"/>
  <c r="Q6" i="31"/>
  <c r="O7" i="31"/>
  <c r="O8" i="31"/>
  <c r="O9" i="31"/>
  <c r="O10" i="31"/>
  <c r="O6" i="31"/>
  <c r="N7" i="31"/>
  <c r="N8" i="31"/>
  <c r="N9" i="31"/>
  <c r="N10" i="31"/>
  <c r="N6" i="31"/>
  <c r="M7" i="31"/>
  <c r="M8" i="31"/>
  <c r="M9" i="31"/>
  <c r="M10" i="31"/>
  <c r="M6" i="31"/>
  <c r="K7" i="31"/>
  <c r="K8" i="31"/>
  <c r="K9" i="31"/>
  <c r="K10" i="31"/>
  <c r="K6" i="31"/>
  <c r="J7" i="31"/>
  <c r="J8" i="31"/>
  <c r="J9" i="31"/>
  <c r="J10" i="31"/>
  <c r="J6" i="31"/>
  <c r="B45" i="15"/>
  <c r="I6" i="31" l="1"/>
  <c r="T28" i="31"/>
  <c r="S19" i="31"/>
  <c r="S18" i="31"/>
  <c r="S16" i="31"/>
  <c r="S17" i="31"/>
  <c r="S20" i="31"/>
  <c r="L8" i="31"/>
  <c r="L7" i="31"/>
  <c r="T30" i="31"/>
  <c r="M38" i="31"/>
  <c r="M40" i="31"/>
  <c r="M37" i="31"/>
  <c r="M39" i="31"/>
  <c r="M36" i="31"/>
  <c r="T27" i="31"/>
  <c r="L6" i="31"/>
  <c r="L9" i="31"/>
  <c r="T29" i="31"/>
  <c r="T26" i="31"/>
  <c r="L10" i="31"/>
  <c r="AE17" i="31"/>
  <c r="W17" i="31" s="1"/>
  <c r="N17" i="31" s="1"/>
  <c r="AE18" i="31"/>
  <c r="W18" i="31" s="1"/>
  <c r="N18" i="31" s="1"/>
  <c r="AA16" i="31"/>
  <c r="W16" i="31" s="1"/>
  <c r="N16" i="31" s="1"/>
  <c r="E17" i="31"/>
  <c r="AA20" i="31"/>
  <c r="W20" i="31" s="1"/>
  <c r="N20" i="31" s="1"/>
  <c r="AA19" i="31"/>
  <c r="W19" i="31" s="1"/>
  <c r="N19" i="31" s="1"/>
  <c r="E16" i="31"/>
  <c r="AI16" i="31" s="1"/>
  <c r="AG16" i="31" s="1"/>
  <c r="K16" i="31" s="1"/>
  <c r="E19" i="31"/>
  <c r="U19" i="31"/>
  <c r="U17" i="31"/>
  <c r="E18" i="31"/>
  <c r="U16" i="31"/>
  <c r="E20" i="31"/>
  <c r="U20" i="31"/>
  <c r="C23" i="36"/>
  <c r="D50" i="31" s="1"/>
  <c r="I28" i="36" s="1"/>
  <c r="B20" i="36"/>
  <c r="D10" i="36"/>
  <c r="D9" i="36"/>
  <c r="E23" i="2"/>
  <c r="B21" i="36" l="1"/>
  <c r="B38" i="31"/>
  <c r="K46" i="31"/>
  <c r="J15" i="32"/>
  <c r="AI20" i="31"/>
  <c r="AG20" i="31" s="1"/>
  <c r="K20" i="31" s="1"/>
  <c r="AI19" i="31"/>
  <c r="AG19" i="31" s="1"/>
  <c r="K19" i="31" s="1"/>
  <c r="AI18" i="31"/>
  <c r="AG18" i="31" s="1"/>
  <c r="K18" i="31" s="1"/>
  <c r="AI17" i="31"/>
  <c r="AG17" i="31" s="1"/>
  <c r="K17" i="31" s="1"/>
  <c r="C23" i="35"/>
  <c r="D45" i="31" s="1"/>
  <c r="B20" i="35"/>
  <c r="E10" i="35"/>
  <c r="E9" i="35"/>
  <c r="P27" i="31"/>
  <c r="P28" i="31"/>
  <c r="P29" i="31"/>
  <c r="P30" i="31"/>
  <c r="P26" i="31"/>
  <c r="H29" i="35" l="1"/>
  <c r="D15" i="32"/>
  <c r="H30" i="35"/>
  <c r="B22" i="36"/>
  <c r="B40" i="31" s="1"/>
  <c r="B39" i="31"/>
  <c r="B21" i="35"/>
  <c r="B8" i="31"/>
  <c r="U27" i="31"/>
  <c r="U28" i="31"/>
  <c r="U29" i="31"/>
  <c r="U30" i="31"/>
  <c r="U26" i="31"/>
  <c r="B22" i="35" l="1"/>
  <c r="B10" i="31" s="1"/>
  <c r="B9" i="31"/>
  <c r="M27" i="31"/>
  <c r="M28" i="31"/>
  <c r="M29" i="31"/>
  <c r="M30" i="31"/>
  <c r="M26" i="31"/>
  <c r="N40" i="31" l="1"/>
  <c r="I40" i="31" s="1"/>
  <c r="N39" i="31"/>
  <c r="I39" i="31" s="1"/>
  <c r="N38" i="31"/>
  <c r="I38" i="31" s="1"/>
  <c r="N37" i="31"/>
  <c r="I37" i="31" s="1"/>
  <c r="N36" i="31"/>
  <c r="I36" i="31" s="1"/>
  <c r="AJ30" i="31"/>
  <c r="AI30" i="31"/>
  <c r="AJ29" i="31"/>
  <c r="AI29" i="31"/>
  <c r="AJ28" i="31"/>
  <c r="AI28" i="31"/>
  <c r="AJ27" i="31"/>
  <c r="AI27" i="31"/>
  <c r="AJ26" i="31"/>
  <c r="AI26" i="31"/>
  <c r="AB27" i="31"/>
  <c r="AC27" i="31"/>
  <c r="AB28" i="31"/>
  <c r="AC28" i="31"/>
  <c r="AB29" i="31"/>
  <c r="AC29" i="31"/>
  <c r="AB30" i="31"/>
  <c r="AC30" i="31"/>
  <c r="AB26" i="31"/>
  <c r="AC26" i="31"/>
  <c r="AA27" i="31"/>
  <c r="AA28" i="31"/>
  <c r="AA29" i="31"/>
  <c r="AA30" i="31"/>
  <c r="AA26" i="31"/>
  <c r="Z30" i="31"/>
  <c r="Z29" i="31"/>
  <c r="Z28" i="31"/>
  <c r="Z27" i="31"/>
  <c r="Z26" i="31"/>
  <c r="AG27" i="31"/>
  <c r="AG28" i="31"/>
  <c r="AG29" i="31"/>
  <c r="AG30" i="31"/>
  <c r="AG26" i="31"/>
  <c r="AF27" i="31"/>
  <c r="AF28" i="31"/>
  <c r="AF29" i="31"/>
  <c r="AF30" i="31"/>
  <c r="AF26" i="31"/>
  <c r="AE27" i="31"/>
  <c r="AE28" i="31"/>
  <c r="AE29" i="31"/>
  <c r="AE30" i="31"/>
  <c r="AE26" i="31"/>
  <c r="AT30" i="31"/>
  <c r="AT29" i="31"/>
  <c r="AT28" i="31"/>
  <c r="AT27" i="31"/>
  <c r="AT26" i="31"/>
  <c r="I27" i="36" l="1"/>
  <c r="AS27" i="31"/>
  <c r="AS28" i="31"/>
  <c r="AS29" i="31"/>
  <c r="AS30" i="31"/>
  <c r="AS26" i="31"/>
  <c r="AM27" i="31"/>
  <c r="AM28" i="31"/>
  <c r="AM29" i="31"/>
  <c r="AM30" i="31"/>
  <c r="AM26" i="31"/>
  <c r="V27" i="31"/>
  <c r="V28" i="31"/>
  <c r="V29" i="31"/>
  <c r="V30" i="31"/>
  <c r="V26" i="31"/>
  <c r="S27" i="31"/>
  <c r="S28" i="31"/>
  <c r="S29" i="31"/>
  <c r="S30" i="31"/>
  <c r="S26" i="31"/>
  <c r="W27" i="31"/>
  <c r="W28" i="31"/>
  <c r="W29" i="31"/>
  <c r="W30" i="31"/>
  <c r="W26" i="31"/>
  <c r="T17" i="31"/>
  <c r="P17" i="31" s="1"/>
  <c r="T18" i="31"/>
  <c r="P18" i="31" s="1"/>
  <c r="T19" i="31"/>
  <c r="P19" i="31" s="1"/>
  <c r="T20" i="31"/>
  <c r="P20" i="31" s="1"/>
  <c r="T16" i="31"/>
  <c r="P16" i="31" s="1"/>
  <c r="I23" i="27"/>
  <c r="K23" i="27"/>
  <c r="D48" i="31" s="1"/>
  <c r="C23" i="2"/>
  <c r="J46" i="31" l="1"/>
  <c r="H15" i="32"/>
  <c r="J16" i="31"/>
  <c r="I16" i="31" s="1"/>
  <c r="D47" i="31"/>
  <c r="K27" i="27" s="1"/>
  <c r="D27" i="31"/>
  <c r="R27" i="31" s="1"/>
  <c r="D28" i="31"/>
  <c r="R28" i="31" s="1"/>
  <c r="D29" i="31"/>
  <c r="R29" i="31" s="1"/>
  <c r="D30" i="31"/>
  <c r="R30" i="31" s="1"/>
  <c r="D26" i="31"/>
  <c r="R26" i="31" s="1"/>
  <c r="F27" i="31"/>
  <c r="AN27" i="31" s="1"/>
  <c r="C27" i="31"/>
  <c r="AO27" i="31" s="1"/>
  <c r="E27" i="31"/>
  <c r="AP27" i="31" s="1"/>
  <c r="G27" i="31"/>
  <c r="F28" i="31"/>
  <c r="AN28" i="31" s="1"/>
  <c r="C28" i="31"/>
  <c r="AO28" i="31" s="1"/>
  <c r="E28" i="31"/>
  <c r="AP28" i="31" s="1"/>
  <c r="G28" i="31"/>
  <c r="F29" i="31"/>
  <c r="AN29" i="31" s="1"/>
  <c r="C29" i="31"/>
  <c r="AO29" i="31" s="1"/>
  <c r="E29" i="31"/>
  <c r="AP29" i="31" s="1"/>
  <c r="G29" i="31"/>
  <c r="F30" i="31"/>
  <c r="AN30" i="31" s="1"/>
  <c r="C30" i="31"/>
  <c r="AO30" i="31" s="1"/>
  <c r="E30" i="31"/>
  <c r="AP30" i="31" s="1"/>
  <c r="G30" i="31"/>
  <c r="G26" i="31"/>
  <c r="E26" i="31"/>
  <c r="AP26" i="31" s="1"/>
  <c r="B27" i="31"/>
  <c r="B26" i="31"/>
  <c r="C26" i="31"/>
  <c r="AO26" i="31" s="1"/>
  <c r="F26" i="31"/>
  <c r="Q26" i="31" s="1"/>
  <c r="B17" i="31"/>
  <c r="B16" i="31"/>
  <c r="D10" i="32"/>
  <c r="D9" i="32"/>
  <c r="I46" i="31" l="1"/>
  <c r="F15" i="32"/>
  <c r="L15" i="32" s="1"/>
  <c r="O26" i="31"/>
  <c r="J26" i="31" s="1"/>
  <c r="AL29" i="31"/>
  <c r="L29" i="31" s="1"/>
  <c r="AL27" i="31"/>
  <c r="L27" i="31" s="1"/>
  <c r="AH29" i="31"/>
  <c r="AD29" i="31"/>
  <c r="AH27" i="31"/>
  <c r="AD27" i="31"/>
  <c r="AD30" i="31"/>
  <c r="AH30" i="31"/>
  <c r="AH28" i="31"/>
  <c r="AD28" i="31"/>
  <c r="AD26" i="31"/>
  <c r="AH26" i="31"/>
  <c r="AL30" i="31"/>
  <c r="L30" i="31" s="1"/>
  <c r="AL28" i="31"/>
  <c r="L28" i="31" s="1"/>
  <c r="Q29" i="31"/>
  <c r="O29" i="31" s="1"/>
  <c r="Q28" i="31"/>
  <c r="O28" i="31" s="1"/>
  <c r="Q27" i="31"/>
  <c r="O27" i="31" s="1"/>
  <c r="Q30" i="31"/>
  <c r="O30" i="31" s="1"/>
  <c r="AN26" i="31"/>
  <c r="AL26" i="31" s="1"/>
  <c r="L26" i="31" s="1"/>
  <c r="J17" i="31"/>
  <c r="I17" i="31" s="1"/>
  <c r="J19" i="31"/>
  <c r="I19" i="31" s="1"/>
  <c r="G28" i="2" s="1"/>
  <c r="J18" i="31"/>
  <c r="I18" i="31" s="1"/>
  <c r="J20" i="31"/>
  <c r="I20" i="31" s="1"/>
  <c r="D10" i="30"/>
  <c r="D9" i="30"/>
  <c r="B20" i="27"/>
  <c r="E10" i="27"/>
  <c r="E9" i="27"/>
  <c r="Y28" i="31" l="1"/>
  <c r="K28" i="31" s="1"/>
  <c r="Y29" i="31"/>
  <c r="K29" i="31" s="1"/>
  <c r="Y26" i="31"/>
  <c r="K26" i="31" s="1"/>
  <c r="Y30" i="31"/>
  <c r="K30" i="31" s="1"/>
  <c r="Y27" i="31"/>
  <c r="K27" i="31" s="1"/>
  <c r="J30" i="31"/>
  <c r="J27" i="31"/>
  <c r="J28" i="31"/>
  <c r="J29" i="31"/>
  <c r="B21" i="27"/>
  <c r="B28" i="31"/>
  <c r="D10" i="2"/>
  <c r="I29" i="31" l="1"/>
  <c r="I26" i="31"/>
  <c r="I28" i="31"/>
  <c r="I27" i="31"/>
  <c r="I30" i="31"/>
  <c r="B22" i="27"/>
  <c r="B30" i="31" s="1"/>
  <c r="B29" i="31"/>
  <c r="K26" i="27" l="1"/>
  <c r="I43" i="31"/>
  <c r="G20" i="30" s="1"/>
  <c r="D9" i="2"/>
  <c r="G24" i="30" l="1"/>
  <c r="G23" i="30" s="1"/>
  <c r="G22" i="30"/>
  <c r="G21" i="30"/>
  <c r="B20" i="2"/>
  <c r="B21" i="2" l="1"/>
  <c r="B18" i="31"/>
  <c r="B22" i="2" l="1"/>
  <c r="B20" i="31" s="1"/>
  <c r="B19" i="31"/>
</calcChain>
</file>

<file path=xl/comments1.xml><?xml version="1.0" encoding="utf-8"?>
<comments xmlns="http://schemas.openxmlformats.org/spreadsheetml/2006/main">
  <authors>
    <author>Benjamin Nicholson</author>
  </authors>
  <commentList>
    <comment ref="B15" authorId="0" shapeId="0">
      <text>
        <r>
          <rPr>
            <sz val="9"/>
            <color indexed="81"/>
            <rFont val="Tahoma"/>
            <family val="2"/>
          </rPr>
          <t xml:space="preserve">If the project site consists of areas with different characteristics, then the different areas can be entered separately for calculation purposes.  </t>
        </r>
      </text>
    </comment>
    <comment ref="E16" authorId="0" shapeId="0">
      <text>
        <r>
          <rPr>
            <sz val="9"/>
            <color indexed="81"/>
            <rFont val="Tahoma"/>
            <family val="2"/>
          </rPr>
          <t>This acreage must be less than or equal to the sum of the acres restored to permanent wetland and upland for each area.</t>
        </r>
      </text>
    </comment>
  </commentList>
</comments>
</file>

<file path=xl/comments2.xml><?xml version="1.0" encoding="utf-8"?>
<comments xmlns="http://schemas.openxmlformats.org/spreadsheetml/2006/main">
  <authors>
    <author>Benjamin Nicholson</author>
  </authors>
  <commentList>
    <comment ref="B15" authorId="0" shapeId="0">
      <text>
        <r>
          <rPr>
            <sz val="9"/>
            <color indexed="81"/>
            <rFont val="Tahoma"/>
            <family val="2"/>
          </rPr>
          <t xml:space="preserve">If the project site consists of areas with different characteristics, then the different areas can be entered separately for calculation purposes.  </t>
        </r>
      </text>
    </comment>
  </commentList>
</comments>
</file>

<file path=xl/comments3.xml><?xml version="1.0" encoding="utf-8"?>
<comments xmlns="http://schemas.openxmlformats.org/spreadsheetml/2006/main">
  <authors>
    <author>Benjamin Nicholson</author>
  </authors>
  <commentList>
    <comment ref="B15" authorId="0" shapeId="0">
      <text>
        <r>
          <rPr>
            <sz val="9"/>
            <color indexed="81"/>
            <rFont val="Tahoma"/>
            <family val="2"/>
          </rPr>
          <t xml:space="preserve">If the project site consists of areas with different characteristics, then the different areas can be entered separately for calculation purposes.  </t>
        </r>
      </text>
    </comment>
    <comment ref="E16" authorId="0" shapeId="0">
      <text>
        <r>
          <rPr>
            <sz val="9"/>
            <color indexed="81"/>
            <rFont val="Tahoma"/>
            <family val="2"/>
          </rPr>
          <t>For conversion of seasonal wetlands to permanent wetlands. If site is not a seasonal wetland prior to project implementation, enter zero.</t>
        </r>
      </text>
    </comment>
    <comment ref="G16" authorId="0" shapeId="0">
      <text>
        <r>
          <rPr>
            <sz val="9"/>
            <color indexed="81"/>
            <rFont val="Tahoma"/>
            <family val="2"/>
          </rPr>
          <t>This number must be less than or equal to the minimum of the two previous month entries, and must be greater than or equal to the sum of the two previous month entries, less 12 months.</t>
        </r>
      </text>
    </comment>
  </commentList>
</comments>
</file>

<file path=xl/comments4.xml><?xml version="1.0" encoding="utf-8"?>
<comments xmlns="http://schemas.openxmlformats.org/spreadsheetml/2006/main">
  <authors>
    <author>Benjamin Nicholson</author>
  </authors>
  <commentList>
    <comment ref="B15" authorId="0" shapeId="0">
      <text>
        <r>
          <rPr>
            <sz val="9"/>
            <color indexed="81"/>
            <rFont val="Tahoma"/>
            <family val="2"/>
          </rPr>
          <t xml:space="preserve">If the project site consists of areas with different characteristics, then the different areas can be entered separately for calculation purposes.  </t>
        </r>
      </text>
    </comment>
  </commentList>
</comments>
</file>

<file path=xl/comments5.xml><?xml version="1.0" encoding="utf-8"?>
<comments xmlns="http://schemas.openxmlformats.org/spreadsheetml/2006/main">
  <authors>
    <author>Benjamin Nicholson</author>
  </authors>
  <commentList>
    <comment ref="G14" authorId="0" shapeId="0">
      <text>
        <r>
          <rPr>
            <sz val="9"/>
            <color indexed="81"/>
            <rFont val="Tahoma"/>
            <family val="2"/>
          </rPr>
          <t>If no additional GGRF funds were used to implement the project, leave blank or enter zero.</t>
        </r>
      </text>
    </comment>
  </commentList>
</comments>
</file>

<file path=xl/sharedStrings.xml><?xml version="1.0" encoding="utf-8"?>
<sst xmlns="http://schemas.openxmlformats.org/spreadsheetml/2006/main" count="383" uniqueCount="214">
  <si>
    <t>SUBTOTAL</t>
  </si>
  <si>
    <t>Greenhouse Gas Reduction Fund</t>
  </si>
  <si>
    <t>Project Name:</t>
  </si>
  <si>
    <t>Read Me Worksheet</t>
  </si>
  <si>
    <t>Greenhouse Gas Reduction Calculator</t>
  </si>
  <si>
    <t xml:space="preserve">California Air Resources Board and </t>
  </si>
  <si>
    <t>Date Completed:</t>
  </si>
  <si>
    <t>Contact Name:</t>
  </si>
  <si>
    <t>Contact Phone Number:</t>
  </si>
  <si>
    <t>Contact Email:</t>
  </si>
  <si>
    <t>http://www.arb.ca.gov/cc/capandtrade/auctionproceeds/quantification.htm</t>
  </si>
  <si>
    <t>California Department of Fish and Wildlife</t>
  </si>
  <si>
    <t>Wetlands Restoration for Greenhouse Gas Reduction Grant Program</t>
  </si>
  <si>
    <t>This GHG emission reduction calculator accompanies the quantification methodology for the fiscal year (FY) 2017-18 Wetlands Restoration for Greenhouse</t>
  </si>
  <si>
    <t xml:space="preserve">Gas Reduction Grant Program available at: </t>
  </si>
  <si>
    <t>Project Component Inputs</t>
  </si>
  <si>
    <t>acres</t>
  </si>
  <si>
    <t>months</t>
  </si>
  <si>
    <t>GHG Calculation Inputs</t>
  </si>
  <si>
    <t>Mountain Meadow Restoration Worksheet</t>
  </si>
  <si>
    <r>
      <t>MT-CO</t>
    </r>
    <r>
      <rPr>
        <vertAlign val="subscript"/>
        <sz val="11"/>
        <color theme="1"/>
        <rFont val="Calibri"/>
        <family val="2"/>
        <scheme val="minor"/>
      </rPr>
      <t>2</t>
    </r>
    <r>
      <rPr>
        <sz val="11"/>
        <color theme="1"/>
        <rFont val="Calibri"/>
        <family val="2"/>
        <scheme val="minor"/>
      </rPr>
      <t>e</t>
    </r>
  </si>
  <si>
    <t>Total amount of additional GGRF funds to implement the project</t>
  </si>
  <si>
    <t>Award Date if Awarded</t>
  </si>
  <si>
    <t>GHG benefit over the quantification period</t>
  </si>
  <si>
    <t>Total GHG benefit per total GGRF dollars requested</t>
  </si>
  <si>
    <t>GHG benefit per Wetlands Restoration funds requested</t>
  </si>
  <si>
    <t>Wetland Restoration funds requested per Wetland Restoration GHG benefit</t>
  </si>
  <si>
    <t>Portion of the GHG benefit attributable to the GGRF funding from another CCI program</t>
  </si>
  <si>
    <t>MT-CO2e</t>
  </si>
  <si>
    <r>
      <t>MT-CO</t>
    </r>
    <r>
      <rPr>
        <vertAlign val="subscript"/>
        <sz val="11"/>
        <color theme="1"/>
        <rFont val="Calibri"/>
        <family val="2"/>
        <scheme val="minor"/>
      </rPr>
      <t>2</t>
    </r>
    <r>
      <rPr>
        <sz val="11"/>
        <color theme="1"/>
        <rFont val="Calibri"/>
        <family val="2"/>
        <scheme val="minor"/>
      </rPr>
      <t>e/$</t>
    </r>
  </si>
  <si>
    <r>
      <t>$/MT-CO</t>
    </r>
    <r>
      <rPr>
        <vertAlign val="subscript"/>
        <sz val="11"/>
        <color theme="1"/>
        <rFont val="Calibri"/>
        <family val="2"/>
        <scheme val="minor"/>
      </rPr>
      <t>2</t>
    </r>
    <r>
      <rPr>
        <sz val="11"/>
        <color theme="1"/>
        <rFont val="Calibri"/>
        <family val="2"/>
        <scheme val="minor"/>
      </rPr>
      <t>e</t>
    </r>
  </si>
  <si>
    <t>California Climate Investment Program</t>
  </si>
  <si>
    <t>KEY VARIABLES</t>
  </si>
  <si>
    <t>Acres</t>
  </si>
  <si>
    <t>Land Restored/Treated</t>
  </si>
  <si>
    <t>∆CLR</t>
  </si>
  <si>
    <t>44/12</t>
  </si>
  <si>
    <t>∆N2O</t>
  </si>
  <si>
    <t>A(Farm)</t>
  </si>
  <si>
    <t>GHG(LUC)</t>
  </si>
  <si>
    <t>Acres to Wet</t>
  </si>
  <si>
    <t>Mo. Wet</t>
  </si>
  <si>
    <t>Acres to Up</t>
  </si>
  <si>
    <t>∆CH4</t>
  </si>
  <si>
    <t>Freq(wet)</t>
  </si>
  <si>
    <t>Freq(Fresh)</t>
  </si>
  <si>
    <t>Freq(Fresh-Wet)</t>
  </si>
  <si>
    <t>Mo. Wet,&lt;18ppt</t>
  </si>
  <si>
    <t>Mo. &lt;18ppt</t>
  </si>
  <si>
    <t>Acres to MM</t>
  </si>
  <si>
    <t>GHG(MM)</t>
  </si>
  <si>
    <t>GHG Calculations</t>
  </si>
  <si>
    <t>Co-Benefit Calculations</t>
  </si>
  <si>
    <t>Area Restored</t>
  </si>
  <si>
    <t>Nitrous Oxide Global Warming Potential</t>
  </si>
  <si>
    <r>
      <t>MT-CO</t>
    </r>
    <r>
      <rPr>
        <vertAlign val="subscript"/>
        <sz val="11"/>
        <color theme="1"/>
        <rFont val="Calibri"/>
        <family val="2"/>
        <scheme val="minor"/>
      </rPr>
      <t>2</t>
    </r>
    <r>
      <rPr>
        <sz val="11"/>
        <color theme="1"/>
        <rFont val="Calibri"/>
        <family val="2"/>
        <scheme val="minor"/>
      </rPr>
      <t>e/MT-N</t>
    </r>
    <r>
      <rPr>
        <vertAlign val="subscript"/>
        <sz val="11"/>
        <color theme="1"/>
        <rFont val="Calibri"/>
        <family val="2"/>
        <scheme val="minor"/>
      </rPr>
      <t>2</t>
    </r>
    <r>
      <rPr>
        <sz val="11"/>
        <color theme="1"/>
        <rFont val="Calibri"/>
        <family val="2"/>
        <scheme val="minor"/>
      </rPr>
      <t>O</t>
    </r>
  </si>
  <si>
    <t>Methane Global Warming Potential</t>
  </si>
  <si>
    <r>
      <t>MT-CO</t>
    </r>
    <r>
      <rPr>
        <vertAlign val="subscript"/>
        <sz val="11"/>
        <color theme="1"/>
        <rFont val="Calibri"/>
        <family val="2"/>
        <scheme val="minor"/>
      </rPr>
      <t>2</t>
    </r>
    <r>
      <rPr>
        <sz val="11"/>
        <color theme="1"/>
        <rFont val="Calibri"/>
        <family val="2"/>
        <scheme val="minor"/>
      </rPr>
      <t>e/MT-CH</t>
    </r>
    <r>
      <rPr>
        <vertAlign val="subscript"/>
        <sz val="11"/>
        <color theme="1"/>
        <rFont val="Calibri"/>
        <family val="2"/>
        <scheme val="minor"/>
      </rPr>
      <t>4</t>
    </r>
  </si>
  <si>
    <t>Global Warming Potential</t>
  </si>
  <si>
    <t>Carbon Loss Rates</t>
  </si>
  <si>
    <t>Emissions Factors</t>
  </si>
  <si>
    <t>Carbon sequestration</t>
  </si>
  <si>
    <t>Emissions factor for methane in wetlands with salinity &lt; 18 ppt</t>
  </si>
  <si>
    <t>Nitrous Oxide - Nitrogen ratio</t>
  </si>
  <si>
    <r>
      <t>MT-N</t>
    </r>
    <r>
      <rPr>
        <vertAlign val="subscript"/>
        <sz val="11"/>
        <color theme="1"/>
        <rFont val="Calibri"/>
        <family val="2"/>
        <scheme val="minor"/>
      </rPr>
      <t>2</t>
    </r>
    <r>
      <rPr>
        <sz val="11"/>
        <color theme="1"/>
        <rFont val="Calibri"/>
        <family val="2"/>
        <scheme val="minor"/>
      </rPr>
      <t>O/MT-N</t>
    </r>
  </si>
  <si>
    <t>Additional documentation on how the coefficients used in the calculator were developed is available from:</t>
  </si>
  <si>
    <t>Wetlands</t>
  </si>
  <si>
    <t>Uplands</t>
  </si>
  <si>
    <t>Mountain Meadows</t>
  </si>
  <si>
    <t>Mtn. Meadows</t>
  </si>
  <si>
    <t>Factors Worksheet</t>
  </si>
  <si>
    <t>Conversions</t>
  </si>
  <si>
    <t>Carbon Dioxide - Carbon ratio</t>
  </si>
  <si>
    <t>Hectares per Acre</t>
  </si>
  <si>
    <r>
      <t>MT-CO</t>
    </r>
    <r>
      <rPr>
        <vertAlign val="subscript"/>
        <sz val="11"/>
        <color theme="1"/>
        <rFont val="Calibri"/>
        <family val="2"/>
        <scheme val="minor"/>
      </rPr>
      <t>2</t>
    </r>
    <r>
      <rPr>
        <sz val="11"/>
        <color theme="1"/>
        <rFont val="Calibri"/>
        <family val="2"/>
        <scheme val="minor"/>
      </rPr>
      <t>/MT-C</t>
    </r>
  </si>
  <si>
    <t>Greenhouse Gas Summary</t>
  </si>
  <si>
    <t>Co-Benefits Summary</t>
  </si>
  <si>
    <t>Tillage History</t>
  </si>
  <si>
    <t>Calculations Worksheet</t>
  </si>
  <si>
    <t>Pounds per Metric Tonne</t>
  </si>
  <si>
    <t>lb/MT</t>
  </si>
  <si>
    <t>Months per Year</t>
  </si>
  <si>
    <t>mo/yr</t>
  </si>
  <si>
    <t>Kilograms per Metric Tonne</t>
  </si>
  <si>
    <t>kg/MT</t>
  </si>
  <si>
    <t>Carbon Reference Stock for Warm Temperate Dry Wetland Soils</t>
  </si>
  <si>
    <t>Dimensionless</t>
  </si>
  <si>
    <t>Land Use Factor for Warm Temperate Dry Grasslands</t>
  </si>
  <si>
    <t>Grassland Management Factor for Severely Degraded Grasslands</t>
  </si>
  <si>
    <t>Grassland Input Factor for High Input</t>
  </si>
  <si>
    <t>Cseq(W)</t>
  </si>
  <si>
    <t>Cseq(U)</t>
  </si>
  <si>
    <t>CS(ref)</t>
  </si>
  <si>
    <t>F(GM,SD)</t>
  </si>
  <si>
    <t>F(GM,I)</t>
  </si>
  <si>
    <t>F(GI,HI)</t>
  </si>
  <si>
    <t>F(LU,G)</t>
  </si>
  <si>
    <t>Grassland Management Factor for Improved Grasslands</t>
  </si>
  <si>
    <t xml:space="preserve">For more information on ARB’s support of Greenhouse Gas Reduction Fund implementation, see: </t>
  </si>
  <si>
    <t xml:space="preserve">Questions on this document should be forwarded to: </t>
  </si>
  <si>
    <t xml:space="preserve">GGRFProgram@arb.ca.gov </t>
  </si>
  <si>
    <t xml:space="preserve">Questions on the Wetlands Restoration for Greenhouse Gas Reduction Grant Program should be forwarded to: </t>
  </si>
  <si>
    <t>Months per year water salinity is less than 18 ppt</t>
  </si>
  <si>
    <t>Application ID:</t>
  </si>
  <si>
    <t>Area</t>
  </si>
  <si>
    <t>g/kg</t>
  </si>
  <si>
    <t>Square meters per Acre</t>
  </si>
  <si>
    <t>Grams per Kilogram</t>
  </si>
  <si>
    <t>Delta Restoration Worksheet</t>
  </si>
  <si>
    <t>Delta Wetlands</t>
  </si>
  <si>
    <t>Coastal Wetlands</t>
  </si>
  <si>
    <t>Land-Use Change from Coastal Farmland Worksheet</t>
  </si>
  <si>
    <t>Carbon sequestration coefficient for restored mountain meadows</t>
  </si>
  <si>
    <t>Emission factor for Nitrous Oxide (as nitrogen) from cropped organic soils</t>
  </si>
  <si>
    <r>
      <t>g-C/cm</t>
    </r>
    <r>
      <rPr>
        <vertAlign val="superscript"/>
        <sz val="11"/>
        <color theme="1"/>
        <rFont val="Calibri"/>
        <family val="2"/>
        <scheme val="minor"/>
      </rPr>
      <t>2</t>
    </r>
    <r>
      <rPr>
        <sz val="11"/>
        <color theme="1"/>
        <rFont val="Calibri"/>
        <family val="2"/>
        <scheme val="minor"/>
      </rPr>
      <t>-yr</t>
    </r>
  </si>
  <si>
    <r>
      <t>MT-CO</t>
    </r>
    <r>
      <rPr>
        <vertAlign val="subscript"/>
        <sz val="11"/>
        <color theme="1"/>
        <rFont val="Calibri"/>
        <family val="2"/>
        <scheme val="minor"/>
      </rPr>
      <t>2</t>
    </r>
    <r>
      <rPr>
        <sz val="11"/>
        <color theme="1"/>
        <rFont val="Calibri"/>
        <family val="2"/>
        <scheme val="minor"/>
      </rPr>
      <t>e/ha-yr</t>
    </r>
  </si>
  <si>
    <t>Project Site Characteristics</t>
  </si>
  <si>
    <t>Square centimeters per Acre</t>
  </si>
  <si>
    <t>Grams per Metric Tonne</t>
  </si>
  <si>
    <t>g/MT</t>
  </si>
  <si>
    <t>Sacramento-San Joaquin Delta Wetland Restoration</t>
  </si>
  <si>
    <t>Equation 1: GHG Benefit from Sacramento-San Joaquin Delta Wetland Restoration</t>
  </si>
  <si>
    <t>GHG(RDW)</t>
  </si>
  <si>
    <t>A(RDW)</t>
  </si>
  <si>
    <t>Coastal Tidal Wetland Restoration Worksheet</t>
  </si>
  <si>
    <t>Land-Use Change from Farmland to Coastal Tidal Wetlands and Uplands</t>
  </si>
  <si>
    <t>Farm Acres</t>
  </si>
  <si>
    <t>A(F-CTW)</t>
  </si>
  <si>
    <t>Equation 2: Change from Farmland to Coastal Wetlands and Uplands</t>
  </si>
  <si>
    <t>Equation 3: Change from Conversion of Farmland to Coastal Wetland</t>
  </si>
  <si>
    <t>Equation 4: Change from Conversion of Farmland to Coastal Upland</t>
  </si>
  <si>
    <t>Cseq(F-CU)</t>
  </si>
  <si>
    <t>A(F-CU)</t>
  </si>
  <si>
    <t>F(LU,C)</t>
  </si>
  <si>
    <t>F(CM,FT)</t>
  </si>
  <si>
    <t>Land Use Factor for Warm Temperate Dry Cultivated Lands</t>
  </si>
  <si>
    <t>Cropland Management Factor for Full Till</t>
  </si>
  <si>
    <t>Cseq(F-U)</t>
  </si>
  <si>
    <t>Equation 5: Avoided Nitrous Oxide Emissions from Cultivated and Drained Organic Soils</t>
  </si>
  <si>
    <t>A(CTW)</t>
  </si>
  <si>
    <t>Cseq(CTW)</t>
  </si>
  <si>
    <t>A(CU)</t>
  </si>
  <si>
    <t>Cseq(CU)</t>
  </si>
  <si>
    <t>GHG(Coastal)</t>
  </si>
  <si>
    <t>A(MM)</t>
  </si>
  <si>
    <t>Co-Benefits</t>
  </si>
  <si>
    <t>Acres Farm Converted</t>
  </si>
  <si>
    <t>Coastal Tidal Wetland and Upland Restoration Worksheet</t>
  </si>
  <si>
    <t>Project Life</t>
  </si>
  <si>
    <t>Carbon sequestration coefficient for coastal tidal wetland</t>
  </si>
  <si>
    <t>Emission factor for Restored Delta Wetland combined Carbon Dioxide and Methane Emissions</t>
  </si>
  <si>
    <t>MT-N2O-N/ha-yr</t>
  </si>
  <si>
    <r>
      <t>kg-CH</t>
    </r>
    <r>
      <rPr>
        <vertAlign val="subscript"/>
        <sz val="11"/>
        <rFont val="Calibri"/>
        <family val="2"/>
        <scheme val="minor"/>
      </rPr>
      <t>4</t>
    </r>
    <r>
      <rPr>
        <sz val="11"/>
        <rFont val="Calibri"/>
        <family val="2"/>
        <scheme val="minor"/>
      </rPr>
      <t>/ha-yr</t>
    </r>
  </si>
  <si>
    <r>
      <t>g-C/m</t>
    </r>
    <r>
      <rPr>
        <vertAlign val="superscript"/>
        <sz val="11"/>
        <rFont val="Calibri"/>
        <family val="2"/>
        <scheme val="minor"/>
      </rPr>
      <t>2</t>
    </r>
    <r>
      <rPr>
        <sz val="11"/>
        <rFont val="Calibri"/>
        <family val="2"/>
        <scheme val="minor"/>
      </rPr>
      <t>-yr</t>
    </r>
  </si>
  <si>
    <t>MT-C/ha</t>
  </si>
  <si>
    <t>ha/ac</t>
  </si>
  <si>
    <r>
      <t>m</t>
    </r>
    <r>
      <rPr>
        <vertAlign val="superscript"/>
        <sz val="11"/>
        <rFont val="Calibri"/>
        <family val="2"/>
        <scheme val="minor"/>
      </rPr>
      <t>2</t>
    </r>
    <r>
      <rPr>
        <sz val="11"/>
        <rFont val="Calibri"/>
        <family val="2"/>
        <scheme val="minor"/>
      </rPr>
      <t>/ac</t>
    </r>
  </si>
  <si>
    <r>
      <t>cm</t>
    </r>
    <r>
      <rPr>
        <vertAlign val="superscript"/>
        <sz val="11"/>
        <rFont val="Calibri"/>
        <family val="2"/>
        <scheme val="minor"/>
      </rPr>
      <t>2</t>
    </r>
    <r>
      <rPr>
        <sz val="11"/>
        <rFont val="Calibri"/>
        <family val="2"/>
        <scheme val="minor"/>
      </rPr>
      <t>/ac</t>
    </r>
  </si>
  <si>
    <t>yr</t>
  </si>
  <si>
    <t>Factor</t>
  </si>
  <si>
    <t>Value</t>
  </si>
  <si>
    <t>Source</t>
  </si>
  <si>
    <t>Unit</t>
  </si>
  <si>
    <t>California Air Resources Board. (2017). Global Warming Potentials</t>
  </si>
  <si>
    <t>California Air Resources Baord. (2017). DRAFT Quantification Methodology for the California Department of Fish and Wildlife Wetlands Restoration for Greenhouse Gas Reduction Grant Program</t>
  </si>
  <si>
    <t>California Department of Fish and Wildlife. (2017). DRAFT Wetlands Restoration for Greenhouse Gas Reduction Grant Program Proposal Solicitation Notice</t>
  </si>
  <si>
    <t>Deverel, S., Jacobs, P., Lucero, C., Dore, S. Kelsey, T.R. (2017). Implications for Greenhouse Gas Emission Reductions and Economics of a Changing Agricultural Mosaic in the Sacramento-San Joaquin Delta. San Francisco Estuary &amp; Watershed Science, 15(3).</t>
  </si>
  <si>
    <t>Deverel, S.J., Leighton, D.A. (2010). Historic, Recent and Future Subsidence, Sacramento-San Joaquin Delta, California, USA. San Francisco Estuary and Watershed Science, 8(2).</t>
  </si>
  <si>
    <t xml:space="preserve">United States Department of Agriculture. (2014) Quantifying Greenhouse Gas Fluxes in Agriculture and Forestry: Methods for Entity-Scale Inventory. Washington, D.C.: Eve, M., Pape, D., Flugge, M., Steele, R., Man, D., Riley-Gilbert and M., Biggar, S. (eds). </t>
  </si>
  <si>
    <t>Intergovernmental Panel on Climate Change. (2006) 2006 IPCC Guidelines for National Greenhouse Gas Inventories, Volume 4: Agriculture, Forestry and Other Land Use. IGES, Japan: Eggleston H.S., Buendia L., Miwa K., Ngara T. and Tanabe K. (eds).</t>
  </si>
  <si>
    <t xml:space="preserve">Drexler, J.Z., Fuller, C.C., Orlando, J., Moore, P.E. (2015) Recent rates of carbon accumulation in montane fens of Yosemite National Park, California, U.S.A. Arctic, Antarctic, and Alpine Research, 47(4) 657-669. </t>
  </si>
  <si>
    <t xml:space="preserve">Callaway, J. C., Borgnis, E. L., Turner, R. E., Milan, C. S. (2012) Carbon Sequestration and Sediment Accretion in San Francisco Bay Tidal Wetlands. Estuaries and Coasts, 35, 1163-1181. </t>
  </si>
  <si>
    <t>Wetlands Restoration for Greenhouse Gas Reduction Program</t>
  </si>
  <si>
    <t>Equation 6: GHG Benefit from Wetland/Upland Restoration</t>
  </si>
  <si>
    <t>Equation 7: Carbon Sequestration from Wetland Creation/Restoration</t>
  </si>
  <si>
    <t>Equation 8: Carbon Sequestration from Upland Creation/Restoration</t>
  </si>
  <si>
    <t>Equation 10: GHG Benefit from Mountain Meadow Restoration</t>
  </si>
  <si>
    <t>Equation 9: Change in Methane Emissions from Wetland Creation/Restoration</t>
  </si>
  <si>
    <t>Coastal Uplands</t>
  </si>
  <si>
    <t>Carbon Loss Rate, Subsidence due to Organic Matter Decomposition</t>
  </si>
  <si>
    <t>Use this sheet for wetland restoration in the legal Sacramento-San Joaquin Delta.</t>
  </si>
  <si>
    <t>Use this sheet for land (including farmland) converted to coastal tidal wetland or coastal upland.</t>
  </si>
  <si>
    <t>If Area is initially seasonal wetland, months per year site is inundated</t>
  </si>
  <si>
    <t>If Area is initially seasonal wetland, months per year site is inundated and water salinity less than 18 ppt</t>
  </si>
  <si>
    <t>Area 
restored to permanent coastal tidal wetland</t>
  </si>
  <si>
    <t>Area 
restored to 
coastal upland</t>
  </si>
  <si>
    <t>Farmland area converted to permanent coastal tidal wetland</t>
  </si>
  <si>
    <t>Farmland area converted to 
coastal upland</t>
  </si>
  <si>
    <t>Area restored to permanent wetland</t>
  </si>
  <si>
    <t>Area converted from farmland</t>
  </si>
  <si>
    <t>Identify California Climate Investment programs from which the project has been awarded GGRF funds, is currently requesting GGRF funds, or plans to request GGRF funds</t>
  </si>
  <si>
    <t>Total amount of Wetland Restoration for Greenhouse Gas Reduction GGRF funds requested from this solicitation to implement the project</t>
  </si>
  <si>
    <t>Total Land Restored</t>
  </si>
  <si>
    <t>Area 
restored to 
mountain 
meadow</t>
  </si>
  <si>
    <t>http://www.arb.ca.gov/auctionproceeds</t>
  </si>
  <si>
    <r>
      <t xml:space="preserve">The California Air Resources Board (CARB) is responsible for providing the quantification methodology to estimate greenhouse gas (GHG) emission reductions from California Climate Investment projects receiving monies from the Greenhouse Gas Reduction Fund (GGRF). 
</t>
    </r>
    <r>
      <rPr>
        <sz val="11.5"/>
        <rFont val="Arial"/>
        <family val="2"/>
      </rPr>
      <t xml:space="preserve">
</t>
    </r>
    <r>
      <rPr>
        <sz val="11.5"/>
        <color theme="1"/>
        <rFont val="Arial"/>
        <family val="2"/>
      </rPr>
      <t xml:space="preserve">
</t>
    </r>
  </si>
  <si>
    <r>
      <rPr>
        <b/>
        <sz val="11.5"/>
        <color theme="1"/>
        <rFont val="Arial"/>
        <family val="2"/>
      </rPr>
      <t>I.</t>
    </r>
    <r>
      <rPr>
        <sz val="11.5"/>
        <color theme="1"/>
        <rFont val="Arial"/>
        <family val="2"/>
      </rPr>
      <t xml:space="preserve"> Enter general project information: Enter the project name and the contact information for a person who can answer project specific questions from staff reviewers on the quantification calculations. </t>
    </r>
    <r>
      <rPr>
        <sz val="11.5"/>
        <rFont val="Arial"/>
        <family val="2"/>
      </rPr>
      <t xml:space="preserve"> Enter the date that the project completed the GHG calculations.</t>
    </r>
  </si>
  <si>
    <r>
      <rPr>
        <b/>
        <sz val="11.5"/>
        <rFont val="Arial"/>
        <family val="2"/>
      </rPr>
      <t>II.</t>
    </r>
    <r>
      <rPr>
        <sz val="11.5"/>
        <rFont val="Arial"/>
        <family val="2"/>
      </rPr>
      <t xml:space="preserve"> Identify the relevant project type(s): The applicant must select the appropriate project type(s) from the list of project types in the quantification methodology.</t>
    </r>
  </si>
  <si>
    <r>
      <rPr>
        <b/>
        <sz val="11.5"/>
        <rFont val="Arial"/>
        <family val="2"/>
      </rPr>
      <t>III.</t>
    </r>
    <r>
      <rPr>
        <sz val="11.5"/>
        <rFont val="Arial"/>
        <family val="2"/>
      </rPr>
      <t xml:space="preserve"> Determine the inputs needed: The applicant will use Table 3 in the quantification methodology to determine the required project characterstics needed for input into this GHG calculator tool for the applicable project type selected above.</t>
    </r>
  </si>
  <si>
    <r>
      <rPr>
        <b/>
        <sz val="11.5"/>
        <rFont val="Arial"/>
        <family val="2"/>
      </rPr>
      <t>IV.</t>
    </r>
    <r>
      <rPr>
        <sz val="11.5"/>
        <rFont val="Arial"/>
        <family val="2"/>
      </rPr>
      <t xml:space="preserve"> Estimate the GHG emission reductions: The applicant will enter the project inputs identified in above into this calculator tool to calculate the GHG emission reductions over the project life. The calculator provides fields for users to input project specific information.  User input fields are shaded yellow (direct input), and blue (optional input). Calculator outputs are shaded grey.  The summary worksheet displays the project life GHG emission reductions as well as the estimated GHG emission reduction per GGRF dollar requested.  </t>
    </r>
  </si>
  <si>
    <r>
      <rPr>
        <b/>
        <sz val="11.5"/>
        <rFont val="Arial"/>
        <family val="2"/>
      </rPr>
      <t>V.</t>
    </r>
    <r>
      <rPr>
        <sz val="11.5"/>
        <rFont val="Arial"/>
        <family val="2"/>
      </rPr>
      <t xml:space="preserve"> Submit documentation: Save file for submittal.  This file will be submitted with other documentation requirements.  See Section C. Documentation of the quantification methodology for additional documentation requirements.</t>
    </r>
  </si>
  <si>
    <t>WatershedGrants@wildlife.ca.gov</t>
  </si>
  <si>
    <t>Greenhouse Gas Benefit from Coastal Tidal Wetland and Upland Restoration</t>
  </si>
  <si>
    <t>Land Restoration Co-Benefit from Coastal Tidal Wetland and Upland Restoration</t>
  </si>
  <si>
    <t>Greenhouse Gas Benefit from Delta Restoration</t>
  </si>
  <si>
    <t>Land Restoration Co-Benefit from Delta Restoration</t>
  </si>
  <si>
    <t>Use this sheet and the "Coastal" sheet for farmland converted to coastal tidal wetland or coastal upland.</t>
  </si>
  <si>
    <t>Greenhouse Gas Benefit from Farmland Conversion</t>
  </si>
  <si>
    <t>Greenhouse Gas Benefit from Mountain Meadow Restoration</t>
  </si>
  <si>
    <t>Land Restoration Co-Benefit from Mountain Meadow Restoration</t>
  </si>
  <si>
    <t>www.arb.ca.gov/cci-resources</t>
  </si>
  <si>
    <r>
      <t xml:space="preserve">CARB released the Draft Quantification Methodology and Draft Calculator Tool for public comment in May 2018.  This Final Calculator Tool have been updated to address public comments, where appropriate, and for consistency to the Wetland Restoration for Greenhouse Gas Reduction Program Proposal Solicitation Notice (PSN).   Applicants must use this calculator to estimate the GHG reductions associated with the Wetlands Restoration projects.  </t>
    </r>
    <r>
      <rPr>
        <b/>
        <sz val="11.5"/>
        <rFont val="Arial"/>
        <family val="2"/>
      </rPr>
      <t xml:space="preserve">Refer to the quantification methodology document for background and step-by-step detailed instructions. </t>
    </r>
    <r>
      <rPr>
        <sz val="11.5"/>
        <rFont val="Arial"/>
        <family val="2"/>
      </rPr>
      <t xml:space="preserve"> To use this calculator, follow these steps:
</t>
    </r>
  </si>
  <si>
    <t>44/28</t>
  </si>
  <si>
    <t>Use this sheet for restoration of mountain meadows.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</si>
</sst>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quot;$&quot;#,##0"/>
    <numFmt numFmtId="165" formatCode="0.0000"/>
    <numFmt numFmtId="166" formatCode="0.0"/>
    <numFmt numFmtId="167" formatCode="#,##0.0"/>
    <numFmt numFmtId="168" formatCode="0.00000"/>
    <numFmt numFmtId="169" formatCode="0.000"/>
    <numFmt numFmtId="170" formatCode="#,##0.000"/>
    <numFmt numFmtId="171" formatCode="#,##0.0000"/>
  </numFmts>
  <fonts count="24" x14ac:knownFonts="1">
    <font>
      <sz val="11"/>
      <color theme="1"/>
      <name val="Calibri"/>
      <family val="2"/>
      <scheme val="minor"/>
    </font>
    <font>
      <b/>
      <sz val="11"/>
      <color theme="1"/>
      <name val="Calibri"/>
      <family val="2"/>
      <scheme val="minor"/>
    </font>
    <font>
      <sz val="12"/>
      <name val="Arial"/>
      <family val="2"/>
    </font>
    <font>
      <b/>
      <sz val="12"/>
      <color theme="1"/>
      <name val="Arial"/>
      <family val="2"/>
    </font>
    <font>
      <b/>
      <sz val="14"/>
      <color theme="1"/>
      <name val="Calibri"/>
      <family val="2"/>
      <scheme val="minor"/>
    </font>
    <font>
      <u/>
      <sz val="11"/>
      <color theme="10"/>
      <name val="Calibri"/>
      <family val="2"/>
      <scheme val="minor"/>
    </font>
    <font>
      <sz val="11"/>
      <name val="Calibri"/>
      <family val="2"/>
      <scheme val="minor"/>
    </font>
    <font>
      <b/>
      <sz val="12"/>
      <name val="Arial"/>
      <family val="2"/>
    </font>
    <font>
      <b/>
      <sz val="11"/>
      <name val="Calibri"/>
      <family val="2"/>
      <scheme val="minor"/>
    </font>
    <font>
      <vertAlign val="subscript"/>
      <sz val="11"/>
      <color theme="1"/>
      <name val="Calibri"/>
      <family val="2"/>
      <scheme val="minor"/>
    </font>
    <font>
      <b/>
      <sz val="11"/>
      <color theme="1"/>
      <name val="Calibri"/>
      <family val="2"/>
    </font>
    <font>
      <b/>
      <sz val="12"/>
      <color rgb="FFFF0000"/>
      <name val="Calibri"/>
      <family val="2"/>
      <scheme val="minor"/>
    </font>
    <font>
      <vertAlign val="subscript"/>
      <sz val="11"/>
      <name val="Calibri"/>
      <family val="2"/>
      <scheme val="minor"/>
    </font>
    <font>
      <i/>
      <sz val="11"/>
      <color theme="1"/>
      <name val="Calibri"/>
      <family val="2"/>
      <scheme val="minor"/>
    </font>
    <font>
      <sz val="9"/>
      <color indexed="81"/>
      <name val="Tahoma"/>
      <family val="2"/>
    </font>
    <font>
      <vertAlign val="superscript"/>
      <sz val="11"/>
      <name val="Calibri"/>
      <family val="2"/>
      <scheme val="minor"/>
    </font>
    <font>
      <vertAlign val="superscript"/>
      <sz val="11"/>
      <color theme="1"/>
      <name val="Calibri"/>
      <family val="2"/>
      <scheme val="minor"/>
    </font>
    <font>
      <sz val="11.5"/>
      <color theme="1"/>
      <name val="Arial"/>
      <family val="2"/>
    </font>
    <font>
      <sz val="11.5"/>
      <name val="Arial"/>
      <family val="2"/>
    </font>
    <font>
      <u/>
      <sz val="11.5"/>
      <color theme="10"/>
      <name val="Arial"/>
      <family val="2"/>
    </font>
    <font>
      <sz val="11.5"/>
      <color theme="1"/>
      <name val="Calibri"/>
      <family val="2"/>
      <scheme val="minor"/>
    </font>
    <font>
      <b/>
      <sz val="11.5"/>
      <name val="Arial"/>
      <family val="2"/>
    </font>
    <font>
      <b/>
      <sz val="11.5"/>
      <color theme="1"/>
      <name val="Arial"/>
      <family val="2"/>
    </font>
    <font>
      <sz val="12"/>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rgb="FFF6FE94"/>
        <bgColor indexed="64"/>
      </patternFill>
    </fill>
    <fill>
      <patternFill patternType="solid">
        <fgColor rgb="FFFFFF99"/>
        <bgColor indexed="64"/>
      </patternFill>
    </fill>
    <fill>
      <patternFill patternType="solid">
        <fgColor theme="7" tint="0.59999389629810485"/>
        <bgColor indexed="64"/>
      </patternFill>
    </fill>
    <fill>
      <patternFill patternType="solid">
        <fgColor theme="0"/>
        <bgColor indexed="64"/>
      </patternFill>
    </fill>
    <fill>
      <patternFill patternType="solid">
        <fgColor theme="4"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3">
    <xf numFmtId="0" fontId="0" fillId="0" borderId="0"/>
    <xf numFmtId="0" fontId="5" fillId="0" borderId="0" applyNumberFormat="0" applyFill="0" applyBorder="0" applyAlignment="0" applyProtection="0"/>
    <xf numFmtId="0" fontId="5" fillId="0" borderId="0" applyNumberFormat="0" applyFill="0" applyBorder="0" applyAlignment="0" applyProtection="0"/>
  </cellStyleXfs>
  <cellXfs count="208">
    <xf numFmtId="0" fontId="0" fillId="0" borderId="0" xfId="0"/>
    <xf numFmtId="0" fontId="4" fillId="0" borderId="0" xfId="0" applyFont="1"/>
    <xf numFmtId="3" fontId="0" fillId="3" borderId="1" xfId="0" applyNumberFormat="1" applyFill="1" applyBorder="1" applyAlignment="1" applyProtection="1">
      <alignment horizontal="right"/>
      <protection locked="0"/>
    </xf>
    <xf numFmtId="0" fontId="0" fillId="0" borderId="0" xfId="0" applyProtection="1"/>
    <xf numFmtId="0" fontId="1" fillId="0" borderId="0" xfId="0" applyFont="1" applyProtection="1"/>
    <xf numFmtId="0" fontId="4" fillId="0" borderId="0" xfId="0" applyFont="1" applyAlignment="1" applyProtection="1">
      <alignment horizontal="center"/>
    </xf>
    <xf numFmtId="0" fontId="4" fillId="0" borderId="0" xfId="0" applyFont="1" applyProtection="1"/>
    <xf numFmtId="0" fontId="1" fillId="0" borderId="0" xfId="0" applyFont="1" applyAlignment="1" applyProtection="1"/>
    <xf numFmtId="0" fontId="1" fillId="0" borderId="0" xfId="0" applyFont="1" applyBorder="1" applyAlignment="1" applyProtection="1">
      <alignment horizontal="left"/>
    </xf>
    <xf numFmtId="0" fontId="0" fillId="0" borderId="0" xfId="0" applyFill="1" applyBorder="1" applyAlignment="1" applyProtection="1">
      <alignment horizontal="left"/>
    </xf>
    <xf numFmtId="3" fontId="6" fillId="2" borderId="1" xfId="0" applyNumberFormat="1" applyFont="1" applyFill="1" applyBorder="1" applyAlignment="1" applyProtection="1">
      <alignment horizontal="right"/>
    </xf>
    <xf numFmtId="0" fontId="0" fillId="0" borderId="0" xfId="0" applyAlignment="1" applyProtection="1">
      <alignment wrapText="1"/>
    </xf>
    <xf numFmtId="0" fontId="0" fillId="0" borderId="0" xfId="0" applyBorder="1"/>
    <xf numFmtId="0" fontId="0" fillId="0" borderId="0" xfId="0" applyBorder="1" applyProtection="1"/>
    <xf numFmtId="3" fontId="0" fillId="2" borderId="1" xfId="0" applyNumberFormat="1" applyFill="1" applyBorder="1" applyAlignment="1" applyProtection="1">
      <alignment horizontal="right"/>
    </xf>
    <xf numFmtId="0" fontId="0" fillId="0" borderId="1" xfId="0" applyBorder="1" applyAlignment="1" applyProtection="1">
      <alignment horizontal="center"/>
    </xf>
    <xf numFmtId="3" fontId="0" fillId="6" borderId="1" xfId="0" applyNumberFormat="1" applyFill="1" applyBorder="1" applyAlignment="1" applyProtection="1">
      <alignment horizontal="left"/>
      <protection locked="0"/>
    </xf>
    <xf numFmtId="3" fontId="0" fillId="2" borderId="1" xfId="0" applyNumberFormat="1" applyFill="1" applyBorder="1" applyAlignment="1" applyProtection="1">
      <alignment horizontal="left"/>
    </xf>
    <xf numFmtId="3" fontId="0" fillId="7" borderId="1" xfId="0" applyNumberFormat="1" applyFill="1" applyBorder="1" applyAlignment="1" applyProtection="1">
      <alignment horizontal="right"/>
      <protection locked="0"/>
    </xf>
    <xf numFmtId="167" fontId="0" fillId="0" borderId="0" xfId="0" applyNumberFormat="1"/>
    <xf numFmtId="3" fontId="0" fillId="0" borderId="0" xfId="0" applyNumberFormat="1"/>
    <xf numFmtId="0" fontId="1" fillId="0" borderId="0" xfId="0" applyFont="1"/>
    <xf numFmtId="2" fontId="0" fillId="0" borderId="0" xfId="0" applyNumberFormat="1" applyBorder="1"/>
    <xf numFmtId="169" fontId="0" fillId="0" borderId="0" xfId="0" applyNumberFormat="1" applyBorder="1"/>
    <xf numFmtId="2" fontId="0" fillId="0" borderId="7" xfId="0" applyNumberFormat="1" applyBorder="1"/>
    <xf numFmtId="0" fontId="0" fillId="0" borderId="7" xfId="0" applyBorder="1"/>
    <xf numFmtId="2" fontId="0" fillId="0" borderId="15" xfId="0" applyNumberFormat="1" applyBorder="1"/>
    <xf numFmtId="2" fontId="0" fillId="0" borderId="12" xfId="0" applyNumberFormat="1" applyBorder="1"/>
    <xf numFmtId="2" fontId="0" fillId="0" borderId="14" xfId="0" applyNumberFormat="1" applyBorder="1"/>
    <xf numFmtId="2" fontId="0" fillId="0" borderId="13" xfId="0" applyNumberFormat="1" applyBorder="1"/>
    <xf numFmtId="3" fontId="1" fillId="0" borderId="0" xfId="0" applyNumberFormat="1" applyFont="1"/>
    <xf numFmtId="169" fontId="0" fillId="0" borderId="9" xfId="0" applyNumberFormat="1" applyBorder="1"/>
    <xf numFmtId="169" fontId="0" fillId="0" borderId="6" xfId="0" applyNumberFormat="1" applyBorder="1"/>
    <xf numFmtId="2" fontId="0" fillId="0" borderId="9" xfId="0" applyNumberFormat="1" applyBorder="1"/>
    <xf numFmtId="2" fontId="0" fillId="0" borderId="6" xfId="0" applyNumberFormat="1" applyBorder="1"/>
    <xf numFmtId="0" fontId="0" fillId="0" borderId="0" xfId="0" applyFont="1" applyBorder="1"/>
    <xf numFmtId="0" fontId="0" fillId="0" borderId="7" xfId="0" applyFont="1" applyBorder="1"/>
    <xf numFmtId="3" fontId="0" fillId="0" borderId="0" xfId="0" applyNumberFormat="1" applyBorder="1"/>
    <xf numFmtId="3" fontId="0" fillId="0" borderId="14" xfId="0" applyNumberFormat="1" applyBorder="1"/>
    <xf numFmtId="3" fontId="0" fillId="0" borderId="7" xfId="0" applyNumberFormat="1" applyBorder="1"/>
    <xf numFmtId="3" fontId="0" fillId="0" borderId="13" xfId="0" applyNumberFormat="1" applyBorder="1"/>
    <xf numFmtId="166" fontId="0" fillId="0" borderId="9" xfId="0" applyNumberFormat="1" applyBorder="1"/>
    <xf numFmtId="166" fontId="0" fillId="0" borderId="6" xfId="0" applyNumberFormat="1" applyBorder="1"/>
    <xf numFmtId="165" fontId="0" fillId="0" borderId="0" xfId="0" applyNumberFormat="1" applyBorder="1"/>
    <xf numFmtId="165" fontId="0" fillId="0" borderId="7" xfId="0" applyNumberFormat="1" applyBorder="1"/>
    <xf numFmtId="166" fontId="0" fillId="0" borderId="0" xfId="0" applyNumberFormat="1" applyBorder="1"/>
    <xf numFmtId="3" fontId="0" fillId="0" borderId="0" xfId="0" applyNumberFormat="1" applyFont="1" applyBorder="1"/>
    <xf numFmtId="167" fontId="0" fillId="0" borderId="0" xfId="0" applyNumberFormat="1" applyBorder="1"/>
    <xf numFmtId="0" fontId="1" fillId="0" borderId="8" xfId="0" applyFont="1" applyBorder="1" applyAlignment="1">
      <alignment horizontal="center"/>
    </xf>
    <xf numFmtId="0" fontId="10" fillId="0" borderId="8" xfId="0" applyFont="1" applyBorder="1" applyAlignment="1">
      <alignment horizontal="center"/>
    </xf>
    <xf numFmtId="0" fontId="1" fillId="0" borderId="11" xfId="0" applyFont="1" applyBorder="1" applyAlignment="1">
      <alignment horizontal="center"/>
    </xf>
    <xf numFmtId="0" fontId="1" fillId="0" borderId="5" xfId="0" applyFont="1" applyBorder="1" applyAlignment="1">
      <alignment horizontal="center"/>
    </xf>
    <xf numFmtId="0" fontId="1" fillId="0" borderId="8" xfId="0" quotePrefix="1" applyFont="1" applyBorder="1" applyAlignment="1">
      <alignment horizontal="center"/>
    </xf>
    <xf numFmtId="0" fontId="10" fillId="0" borderId="5" xfId="0" applyFont="1" applyBorder="1" applyAlignment="1">
      <alignment horizontal="center"/>
    </xf>
    <xf numFmtId="0" fontId="1" fillId="0" borderId="11" xfId="0" quotePrefix="1" applyFont="1" applyBorder="1" applyAlignment="1">
      <alignment horizontal="center"/>
    </xf>
    <xf numFmtId="0" fontId="1" fillId="0" borderId="10" xfId="0" applyFont="1" applyBorder="1" applyAlignment="1">
      <alignment horizontal="center"/>
    </xf>
    <xf numFmtId="0" fontId="0" fillId="0" borderId="6" xfId="0" applyBorder="1"/>
    <xf numFmtId="0" fontId="0" fillId="0" borderId="0" xfId="0" applyBorder="1" applyAlignment="1" applyProtection="1">
      <alignment vertical="center" wrapText="1"/>
    </xf>
    <xf numFmtId="0" fontId="0" fillId="0" borderId="0" xfId="0" applyBorder="1" applyAlignment="1" applyProtection="1">
      <alignment horizontal="right" vertical="center"/>
    </xf>
    <xf numFmtId="0" fontId="1" fillId="0" borderId="0" xfId="0" applyFont="1" applyBorder="1" applyAlignment="1" applyProtection="1">
      <alignment horizontal="right" vertical="center"/>
    </xf>
    <xf numFmtId="0" fontId="1" fillId="0" borderId="0" xfId="0" applyFont="1" applyAlignment="1">
      <alignment horizontal="right"/>
    </xf>
    <xf numFmtId="1" fontId="0" fillId="0" borderId="0" xfId="0" applyNumberFormat="1" applyBorder="1"/>
    <xf numFmtId="1" fontId="0" fillId="0" borderId="14" xfId="0" applyNumberFormat="1" applyBorder="1"/>
    <xf numFmtId="0" fontId="10" fillId="0" borderId="10" xfId="0" applyFont="1" applyBorder="1" applyAlignment="1">
      <alignment horizontal="center"/>
    </xf>
    <xf numFmtId="1" fontId="0" fillId="0" borderId="7" xfId="0" applyNumberFormat="1" applyBorder="1"/>
    <xf numFmtId="1" fontId="0" fillId="0" borderId="13" xfId="0" applyNumberFormat="1" applyBorder="1"/>
    <xf numFmtId="4" fontId="0" fillId="0" borderId="0" xfId="0" applyNumberFormat="1" applyBorder="1"/>
    <xf numFmtId="4" fontId="0" fillId="0" borderId="7" xfId="0" applyNumberFormat="1" applyBorder="1"/>
    <xf numFmtId="3" fontId="0" fillId="0" borderId="7" xfId="0" applyNumberFormat="1" applyFont="1" applyBorder="1"/>
    <xf numFmtId="0" fontId="1" fillId="0" borderId="8" xfId="0" applyFont="1" applyBorder="1"/>
    <xf numFmtId="0" fontId="1" fillId="0" borderId="11" xfId="0" applyFont="1" applyBorder="1"/>
    <xf numFmtId="0" fontId="1" fillId="0" borderId="10" xfId="0" applyFont="1" applyBorder="1"/>
    <xf numFmtId="3" fontId="0" fillId="0" borderId="15" xfId="0" applyNumberFormat="1" applyBorder="1"/>
    <xf numFmtId="3" fontId="0" fillId="0" borderId="12" xfId="0" applyNumberFormat="1" applyBorder="1"/>
    <xf numFmtId="0" fontId="1" fillId="0" borderId="0" xfId="0" applyFont="1" applyBorder="1" applyAlignment="1">
      <alignment horizontal="center"/>
    </xf>
    <xf numFmtId="3" fontId="1" fillId="0" borderId="8" xfId="0" applyNumberFormat="1" applyFont="1" applyBorder="1" applyAlignment="1">
      <alignment horizontal="center"/>
    </xf>
    <xf numFmtId="0" fontId="0" fillId="0" borderId="9" xfId="0" applyBorder="1"/>
    <xf numFmtId="2" fontId="1" fillId="0" borderId="0" xfId="0" applyNumberFormat="1" applyFont="1"/>
    <xf numFmtId="0" fontId="11" fillId="0" borderId="0" xfId="0" applyFont="1" applyFill="1" applyBorder="1" applyAlignment="1" applyProtection="1">
      <alignment wrapText="1"/>
    </xf>
    <xf numFmtId="0" fontId="11" fillId="0" borderId="7" xfId="0" applyFont="1" applyFill="1" applyBorder="1" applyAlignment="1" applyProtection="1">
      <alignment wrapText="1"/>
    </xf>
    <xf numFmtId="0" fontId="1" fillId="0" borderId="0" xfId="0" quotePrefix="1" applyFont="1" applyBorder="1" applyAlignment="1">
      <alignment horizontal="center"/>
    </xf>
    <xf numFmtId="4" fontId="0" fillId="0" borderId="8" xfId="0" applyNumberFormat="1" applyBorder="1"/>
    <xf numFmtId="3" fontId="0" fillId="0" borderId="8" xfId="0" applyNumberFormat="1" applyBorder="1"/>
    <xf numFmtId="167" fontId="0" fillId="0" borderId="15" xfId="0" applyNumberFormat="1" applyBorder="1"/>
    <xf numFmtId="167" fontId="0" fillId="0" borderId="12" xfId="0" applyNumberFormat="1" applyBorder="1"/>
    <xf numFmtId="0" fontId="1" fillId="0" borderId="10" xfId="0" quotePrefix="1" applyFont="1" applyBorder="1" applyAlignment="1">
      <alignment horizontal="center"/>
    </xf>
    <xf numFmtId="166" fontId="0" fillId="0" borderId="15" xfId="0" applyNumberFormat="1" applyBorder="1"/>
    <xf numFmtId="166" fontId="0" fillId="0" borderId="12" xfId="0" applyNumberFormat="1" applyBorder="1"/>
    <xf numFmtId="167" fontId="0" fillId="0" borderId="15" xfId="0" applyNumberFormat="1" applyFont="1" applyBorder="1"/>
    <xf numFmtId="167" fontId="0" fillId="0" borderId="12" xfId="0" applyNumberFormat="1" applyFont="1" applyBorder="1"/>
    <xf numFmtId="169" fontId="0" fillId="0" borderId="15" xfId="0" applyNumberFormat="1" applyBorder="1"/>
    <xf numFmtId="4" fontId="0" fillId="0" borderId="15" xfId="0" applyNumberFormat="1" applyBorder="1"/>
    <xf numFmtId="4" fontId="0" fillId="0" borderId="12" xfId="0" applyNumberFormat="1" applyBorder="1"/>
    <xf numFmtId="169" fontId="0" fillId="0" borderId="12" xfId="0" applyNumberFormat="1" applyBorder="1"/>
    <xf numFmtId="0" fontId="0" fillId="0" borderId="5" xfId="0" applyBorder="1"/>
    <xf numFmtId="165" fontId="0" fillId="0" borderId="8" xfId="0" applyNumberFormat="1" applyBorder="1"/>
    <xf numFmtId="1" fontId="0" fillId="0" borderId="8" xfId="0" applyNumberFormat="1" applyBorder="1"/>
    <xf numFmtId="2" fontId="0" fillId="0" borderId="8" xfId="0" applyNumberFormat="1" applyBorder="1"/>
    <xf numFmtId="1" fontId="0" fillId="0" borderId="11" xfId="0" applyNumberFormat="1" applyBorder="1"/>
    <xf numFmtId="0" fontId="13" fillId="0" borderId="0" xfId="0" applyFont="1" applyAlignment="1">
      <alignment wrapText="1"/>
    </xf>
    <xf numFmtId="0" fontId="7" fillId="0" borderId="0" xfId="0" applyFont="1" applyBorder="1" applyAlignment="1" applyProtection="1">
      <alignment horizontal="left"/>
    </xf>
    <xf numFmtId="0" fontId="0" fillId="0" borderId="1" xfId="0" applyBorder="1" applyAlignment="1" applyProtection="1">
      <alignment horizontal="center"/>
    </xf>
    <xf numFmtId="0" fontId="0" fillId="0" borderId="0" xfId="0" applyProtection="1">
      <protection hidden="1"/>
    </xf>
    <xf numFmtId="0" fontId="1" fillId="0" borderId="0" xfId="0" applyFont="1" applyProtection="1">
      <protection hidden="1"/>
    </xf>
    <xf numFmtId="0" fontId="4" fillId="0" borderId="0" xfId="0" applyFont="1" applyAlignment="1" applyProtection="1">
      <alignment horizontal="center"/>
      <protection hidden="1"/>
    </xf>
    <xf numFmtId="0" fontId="2" fillId="0" borderId="0" xfId="0" applyFont="1" applyAlignment="1" applyProtection="1">
      <alignment wrapText="1"/>
      <protection hidden="1"/>
    </xf>
    <xf numFmtId="3" fontId="0" fillId="6" borderId="1" xfId="0" applyNumberFormat="1" applyFill="1" applyBorder="1" applyAlignment="1" applyProtection="1">
      <alignment horizontal="left"/>
    </xf>
    <xf numFmtId="0" fontId="0" fillId="0" borderId="0" xfId="0" applyFont="1" applyProtection="1">
      <protection hidden="1"/>
    </xf>
    <xf numFmtId="0" fontId="5" fillId="0" borderId="0" xfId="1" applyBorder="1" applyProtection="1"/>
    <xf numFmtId="0" fontId="0" fillId="0" borderId="0" xfId="0" applyFont="1" applyBorder="1" applyAlignment="1" applyProtection="1">
      <alignment horizontal="left"/>
    </xf>
    <xf numFmtId="0" fontId="1" fillId="5" borderId="2" xfId="0" applyFont="1" applyFill="1" applyBorder="1" applyAlignment="1" applyProtection="1">
      <alignment horizontal="center" vertical="center" wrapText="1"/>
    </xf>
    <xf numFmtId="0" fontId="1" fillId="5" borderId="3" xfId="0" applyFont="1" applyFill="1" applyBorder="1" applyAlignment="1" applyProtection="1">
      <alignment horizontal="center" vertical="center" wrapText="1"/>
    </xf>
    <xf numFmtId="0" fontId="1" fillId="5" borderId="4" xfId="0" applyFont="1" applyFill="1" applyBorder="1" applyAlignment="1" applyProtection="1">
      <alignment horizontal="center" vertical="center" wrapText="1"/>
    </xf>
    <xf numFmtId="0" fontId="0" fillId="0" borderId="1" xfId="0" applyFont="1" applyFill="1" applyBorder="1" applyAlignment="1" applyProtection="1">
      <alignment horizontal="left" vertical="center" wrapText="1"/>
    </xf>
    <xf numFmtId="1" fontId="0" fillId="0" borderId="1" xfId="0" applyNumberFormat="1" applyFont="1" applyFill="1" applyBorder="1" applyAlignment="1" applyProtection="1">
      <alignment horizontal="center" vertical="center" wrapText="1"/>
    </xf>
    <xf numFmtId="0" fontId="0" fillId="0" borderId="1" xfId="0" applyFont="1" applyFill="1" applyBorder="1" applyAlignment="1" applyProtection="1">
      <alignment horizontal="center" vertical="center" wrapText="1"/>
    </xf>
    <xf numFmtId="3" fontId="6" fillId="0" borderId="1" xfId="0" applyNumberFormat="1" applyFont="1" applyFill="1" applyBorder="1" applyAlignment="1" applyProtection="1">
      <alignment horizontal="center" vertical="center"/>
    </xf>
    <xf numFmtId="4" fontId="6" fillId="0" borderId="1" xfId="0" applyNumberFormat="1" applyFont="1" applyFill="1" applyBorder="1" applyAlignment="1" applyProtection="1">
      <alignment horizontal="center" vertical="center"/>
    </xf>
    <xf numFmtId="0" fontId="6" fillId="0" borderId="1" xfId="0" applyFont="1" applyFill="1" applyBorder="1" applyAlignment="1" applyProtection="1">
      <alignment vertical="center" wrapText="1"/>
    </xf>
    <xf numFmtId="170" fontId="6" fillId="0" borderId="1" xfId="0" applyNumberFormat="1" applyFont="1" applyFill="1" applyBorder="1" applyAlignment="1" applyProtection="1">
      <alignment horizontal="center" vertical="center"/>
    </xf>
    <xf numFmtId="0" fontId="6" fillId="0" borderId="1" xfId="0" applyFont="1" applyBorder="1" applyAlignment="1" applyProtection="1">
      <alignment horizontal="center" vertical="center" wrapText="1"/>
    </xf>
    <xf numFmtId="4" fontId="6" fillId="0" borderId="1" xfId="0" quotePrefix="1" applyNumberFormat="1" applyFont="1" applyFill="1" applyBorder="1" applyAlignment="1" applyProtection="1">
      <alignment horizontal="center" vertical="center"/>
    </xf>
    <xf numFmtId="171" fontId="6" fillId="0" borderId="1" xfId="0" applyNumberFormat="1" applyFont="1" applyFill="1" applyBorder="1" applyAlignment="1" applyProtection="1">
      <alignment horizontal="center" vertical="center"/>
    </xf>
    <xf numFmtId="2" fontId="1" fillId="0" borderId="8" xfId="0" applyNumberFormat="1" applyFont="1" applyBorder="1" applyAlignment="1">
      <alignment horizontal="center"/>
    </xf>
    <xf numFmtId="2" fontId="0" fillId="0" borderId="10" xfId="0" applyNumberFormat="1" applyBorder="1"/>
    <xf numFmtId="3" fontId="0" fillId="0" borderId="11" xfId="0" applyNumberFormat="1" applyBorder="1"/>
    <xf numFmtId="0" fontId="0" fillId="0" borderId="0" xfId="0" applyAlignment="1" applyProtection="1">
      <alignment vertical="center"/>
    </xf>
    <xf numFmtId="0" fontId="1" fillId="0" borderId="0" xfId="0" applyFont="1" applyBorder="1" applyAlignment="1" applyProtection="1">
      <alignment vertical="center"/>
    </xf>
    <xf numFmtId="0" fontId="17" fillId="0" borderId="0" xfId="0" applyFont="1" applyAlignment="1" applyProtection="1"/>
    <xf numFmtId="0" fontId="19" fillId="0" borderId="0" xfId="1" applyFont="1" applyAlignment="1" applyProtection="1">
      <alignment horizontal="left" vertical="top"/>
    </xf>
    <xf numFmtId="0" fontId="20" fillId="0" borderId="0" xfId="0" applyFont="1" applyProtection="1"/>
    <xf numFmtId="0" fontId="18" fillId="0" borderId="0" xfId="0" applyFont="1" applyAlignment="1" applyProtection="1">
      <alignment vertical="top"/>
    </xf>
    <xf numFmtId="0" fontId="19" fillId="0" borderId="0" xfId="1" applyFont="1" applyAlignment="1" applyProtection="1">
      <alignment vertical="top"/>
    </xf>
    <xf numFmtId="0" fontId="17" fillId="0" borderId="0" xfId="0" applyFont="1" applyAlignment="1" applyProtection="1">
      <alignment wrapText="1"/>
    </xf>
    <xf numFmtId="0" fontId="19" fillId="0" borderId="0" xfId="1" applyFont="1" applyAlignment="1" applyProtection="1"/>
    <xf numFmtId="0" fontId="17" fillId="0" borderId="0" xfId="0" applyFont="1" applyProtection="1"/>
    <xf numFmtId="0" fontId="19" fillId="0" borderId="0" xfId="1" applyFont="1" applyProtection="1">
      <protection hidden="1"/>
    </xf>
    <xf numFmtId="0" fontId="23" fillId="0" borderId="0" xfId="0" applyFont="1" applyFill="1" applyBorder="1" applyAlignment="1" applyProtection="1">
      <alignment wrapText="1"/>
    </xf>
    <xf numFmtId="0" fontId="6" fillId="0" borderId="0" xfId="0" applyFont="1" applyProtection="1"/>
    <xf numFmtId="0" fontId="6" fillId="0" borderId="0" xfId="0" applyFont="1" applyBorder="1" applyProtection="1"/>
    <xf numFmtId="0" fontId="0" fillId="0" borderId="1" xfId="0" applyBorder="1" applyAlignment="1" applyProtection="1">
      <alignment vertical="center"/>
    </xf>
    <xf numFmtId="0" fontId="6" fillId="0" borderId="1" xfId="0" applyFont="1" applyBorder="1" applyAlignment="1" applyProtection="1"/>
    <xf numFmtId="169" fontId="0" fillId="0" borderId="8" xfId="0" applyNumberFormat="1" applyBorder="1"/>
    <xf numFmtId="169" fontId="0" fillId="0" borderId="7" xfId="0" applyNumberFormat="1" applyBorder="1"/>
    <xf numFmtId="1" fontId="0" fillId="0" borderId="15" xfId="0" applyNumberFormat="1" applyBorder="1"/>
    <xf numFmtId="0" fontId="1" fillId="0" borderId="2" xfId="0" applyFont="1" applyBorder="1" applyAlignment="1">
      <alignment horizontal="center"/>
    </xf>
    <xf numFmtId="1" fontId="0" fillId="0" borderId="12" xfId="0" applyNumberFormat="1" applyBorder="1"/>
    <xf numFmtId="0" fontId="17" fillId="0" borderId="0" xfId="0" applyFont="1" applyAlignment="1" applyProtection="1">
      <alignment horizontal="left" vertical="top" wrapText="1"/>
    </xf>
    <xf numFmtId="0" fontId="18" fillId="0" borderId="0" xfId="0" applyFont="1" applyAlignment="1" applyProtection="1">
      <alignment horizontal="left" vertical="top" wrapText="1"/>
    </xf>
    <xf numFmtId="0" fontId="19" fillId="0" borderId="0" xfId="1" applyFont="1" applyAlignment="1" applyProtection="1">
      <alignment horizontal="left" vertical="top"/>
    </xf>
    <xf numFmtId="0" fontId="3" fillId="4" borderId="1" xfId="0" applyFont="1" applyFill="1" applyBorder="1" applyAlignment="1" applyProtection="1">
      <alignment horizontal="left" indent="2"/>
      <protection locked="0"/>
    </xf>
    <xf numFmtId="0" fontId="7" fillId="0" borderId="0" xfId="0" applyFont="1" applyBorder="1" applyAlignment="1" applyProtection="1">
      <alignment horizontal="left"/>
    </xf>
    <xf numFmtId="0" fontId="3" fillId="4" borderId="2" xfId="0" applyFont="1" applyFill="1" applyBorder="1" applyAlignment="1" applyProtection="1">
      <alignment horizontal="left" indent="2"/>
      <protection locked="0"/>
    </xf>
    <xf numFmtId="0" fontId="3" fillId="4" borderId="3" xfId="0" applyFont="1" applyFill="1" applyBorder="1" applyAlignment="1" applyProtection="1">
      <alignment horizontal="left" indent="2"/>
      <protection locked="0"/>
    </xf>
    <xf numFmtId="0" fontId="3" fillId="4" borderId="4" xfId="0" applyFont="1" applyFill="1" applyBorder="1" applyAlignment="1" applyProtection="1">
      <alignment horizontal="left" indent="2"/>
      <protection locked="0"/>
    </xf>
    <xf numFmtId="14" fontId="3" fillId="4" borderId="1" xfId="0" applyNumberFormat="1" applyFont="1" applyFill="1" applyBorder="1" applyAlignment="1" applyProtection="1">
      <alignment horizontal="left" indent="2"/>
      <protection locked="0"/>
    </xf>
    <xf numFmtId="0" fontId="7" fillId="0" borderId="0" xfId="0" applyFont="1" applyBorder="1" applyAlignment="1" applyProtection="1"/>
    <xf numFmtId="0" fontId="18" fillId="0" borderId="0" xfId="0" applyFont="1" applyAlignment="1" applyProtection="1">
      <alignment horizontal="left" wrapText="1"/>
    </xf>
    <xf numFmtId="0" fontId="0" fillId="0" borderId="1" xfId="0" applyBorder="1" applyAlignment="1" applyProtection="1">
      <alignment horizontal="left"/>
    </xf>
    <xf numFmtId="0" fontId="0" fillId="0" borderId="10" xfId="0" applyFont="1" applyBorder="1" applyAlignment="1" applyProtection="1">
      <alignment horizontal="center" vertical="center" wrapText="1"/>
    </xf>
    <xf numFmtId="0" fontId="0" fillId="0" borderId="11" xfId="0" applyFont="1" applyBorder="1" applyAlignment="1" applyProtection="1">
      <alignment horizontal="center" vertical="center" wrapText="1"/>
    </xf>
    <xf numFmtId="0" fontId="0" fillId="0" borderId="12"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5" xfId="0" applyBorder="1" applyAlignment="1" applyProtection="1">
      <alignment horizontal="center" vertical="center"/>
    </xf>
    <xf numFmtId="0" fontId="0" fillId="0" borderId="9" xfId="0" applyBorder="1" applyAlignment="1" applyProtection="1">
      <alignment horizontal="center" vertical="center"/>
    </xf>
    <xf numFmtId="0" fontId="0" fillId="0" borderId="6" xfId="0" applyBorder="1" applyAlignment="1" applyProtection="1">
      <alignment horizontal="center" vertical="center"/>
    </xf>
    <xf numFmtId="0" fontId="1" fillId="0" borderId="1" xfId="0" applyFont="1" applyBorder="1" applyAlignment="1" applyProtection="1"/>
    <xf numFmtId="0" fontId="8" fillId="2" borderId="1" xfId="0" applyFont="1" applyFill="1" applyBorder="1" applyAlignment="1" applyProtection="1">
      <alignment horizontal="left"/>
    </xf>
    <xf numFmtId="0" fontId="1" fillId="0" borderId="1" xfId="0" applyFont="1" applyBorder="1" applyAlignment="1" applyProtection="1">
      <alignment horizontal="left"/>
    </xf>
    <xf numFmtId="0" fontId="1" fillId="0" borderId="2"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4" xfId="0" applyFont="1" applyBorder="1" applyAlignment="1" applyProtection="1">
      <alignment horizontal="center" vertical="center"/>
    </xf>
    <xf numFmtId="3" fontId="0" fillId="0" borderId="2" xfId="0" applyNumberFormat="1" applyFill="1" applyBorder="1" applyAlignment="1" applyProtection="1">
      <alignment horizontal="center"/>
    </xf>
    <xf numFmtId="3" fontId="0" fillId="0" borderId="3" xfId="0" applyNumberFormat="1" applyFill="1" applyBorder="1" applyAlignment="1" applyProtection="1">
      <alignment horizontal="center"/>
    </xf>
    <xf numFmtId="3" fontId="0" fillId="0" borderId="4" xfId="0" applyNumberFormat="1" applyFill="1" applyBorder="1" applyAlignment="1" applyProtection="1">
      <alignment horizontal="center"/>
    </xf>
    <xf numFmtId="0" fontId="1" fillId="0" borderId="2"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0" fillId="0" borderId="8"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 xfId="0" applyBorder="1" applyAlignment="1" applyProtection="1">
      <alignment horizontal="left" wrapText="1"/>
    </xf>
    <xf numFmtId="0" fontId="0" fillId="0" borderId="5" xfId="0" applyBorder="1" applyAlignment="1" applyProtection="1">
      <alignment horizontal="left" vertical="center" wrapText="1"/>
    </xf>
    <xf numFmtId="164" fontId="0" fillId="3" borderId="2" xfId="0" applyNumberFormat="1" applyFill="1" applyBorder="1" applyAlignment="1" applyProtection="1">
      <alignment horizontal="right" vertical="center" indent="1"/>
      <protection locked="0"/>
    </xf>
    <xf numFmtId="164" fontId="0" fillId="3" borderId="4" xfId="0" applyNumberFormat="1" applyFill="1" applyBorder="1" applyAlignment="1" applyProtection="1">
      <alignment horizontal="right" vertical="center" indent="1"/>
      <protection locked="0"/>
    </xf>
    <xf numFmtId="164" fontId="0" fillId="7" borderId="5" xfId="0" applyNumberFormat="1" applyFill="1" applyBorder="1" applyAlignment="1" applyProtection="1">
      <alignment horizontal="right" vertical="center" indent="1"/>
      <protection locked="0"/>
    </xf>
    <xf numFmtId="0" fontId="0" fillId="0" borderId="1" xfId="0" applyBorder="1" applyAlignment="1" applyProtection="1">
      <alignment horizontal="center"/>
    </xf>
    <xf numFmtId="0" fontId="0" fillId="7" borderId="1" xfId="0" applyFill="1" applyBorder="1" applyAlignment="1" applyProtection="1">
      <alignment horizontal="center"/>
      <protection locked="0"/>
    </xf>
    <xf numFmtId="14" fontId="0" fillId="7" borderId="1" xfId="0" applyNumberFormat="1" applyFill="1" applyBorder="1" applyAlignment="1" applyProtection="1">
      <alignment horizontal="center"/>
      <protection locked="0"/>
    </xf>
    <xf numFmtId="0" fontId="0" fillId="0" borderId="2" xfId="0" applyBorder="1" applyAlignment="1" applyProtection="1">
      <alignment horizontal="left" vertical="center" wrapText="1"/>
    </xf>
    <xf numFmtId="0" fontId="0" fillId="0" borderId="3" xfId="0" applyBorder="1" applyAlignment="1" applyProtection="1">
      <alignment horizontal="left" vertical="center" wrapText="1"/>
    </xf>
    <xf numFmtId="0" fontId="0" fillId="0" borderId="4" xfId="0" applyBorder="1" applyAlignment="1" applyProtection="1">
      <alignment horizontal="left" vertical="center" wrapText="1"/>
    </xf>
    <xf numFmtId="0" fontId="0" fillId="0" borderId="15" xfId="0" applyBorder="1" applyAlignment="1" applyProtection="1">
      <alignment horizontal="left" vertical="center"/>
    </xf>
    <xf numFmtId="0" fontId="0" fillId="0" borderId="0" xfId="0" applyAlignment="1" applyProtection="1">
      <alignment horizontal="left" vertical="center"/>
    </xf>
    <xf numFmtId="3" fontId="0" fillId="2" borderId="2" xfId="0" applyNumberFormat="1" applyFill="1" applyBorder="1" applyAlignment="1" applyProtection="1">
      <alignment horizontal="right" vertical="center" indent="1"/>
    </xf>
    <xf numFmtId="3" fontId="0" fillId="2" borderId="4" xfId="0" applyNumberFormat="1" applyFill="1" applyBorder="1" applyAlignment="1" applyProtection="1">
      <alignment horizontal="right" vertical="center" indent="1"/>
    </xf>
    <xf numFmtId="168" fontId="0" fillId="2" borderId="2" xfId="0" applyNumberFormat="1" applyFill="1" applyBorder="1" applyAlignment="1" applyProtection="1">
      <alignment horizontal="right" vertical="center" indent="1"/>
    </xf>
    <xf numFmtId="168" fontId="0" fillId="2" borderId="4" xfId="0" applyNumberFormat="1" applyFill="1" applyBorder="1" applyAlignment="1" applyProtection="1">
      <alignment horizontal="right" vertical="center" indent="1"/>
    </xf>
    <xf numFmtId="0" fontId="0" fillId="0" borderId="7" xfId="0" applyBorder="1" applyAlignment="1" applyProtection="1">
      <alignment horizontal="center" wrapText="1"/>
    </xf>
    <xf numFmtId="3" fontId="0" fillId="2" borderId="16" xfId="0" applyNumberFormat="1" applyFont="1" applyFill="1" applyBorder="1" applyAlignment="1" applyProtection="1">
      <alignment horizontal="right" vertical="center" indent="1"/>
    </xf>
    <xf numFmtId="3" fontId="0" fillId="2" borderId="17" xfId="0" applyNumberFormat="1" applyFont="1" applyFill="1" applyBorder="1" applyAlignment="1" applyProtection="1">
      <alignment horizontal="right" vertical="center" indent="1"/>
    </xf>
    <xf numFmtId="0" fontId="0" fillId="0" borderId="7" xfId="0" applyFont="1" applyBorder="1" applyAlignment="1" applyProtection="1">
      <alignment horizontal="center" wrapText="1"/>
    </xf>
    <xf numFmtId="0" fontId="0" fillId="0" borderId="5" xfId="0" applyFont="1" applyFill="1" applyBorder="1" applyAlignment="1" applyProtection="1">
      <alignment horizontal="center" vertical="center" wrapText="1"/>
    </xf>
    <xf numFmtId="0" fontId="0" fillId="0" borderId="9" xfId="0" applyFont="1" applyFill="1" applyBorder="1" applyAlignment="1" applyProtection="1">
      <alignment horizontal="center" vertical="center" wrapText="1"/>
    </xf>
    <xf numFmtId="0" fontId="0" fillId="0" borderId="6"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wrapText="1"/>
    </xf>
    <xf numFmtId="0" fontId="0" fillId="0" borderId="0" xfId="0" applyFont="1" applyBorder="1" applyAlignment="1" applyProtection="1">
      <alignment horizontal="left"/>
    </xf>
    <xf numFmtId="0" fontId="0" fillId="0" borderId="5" xfId="0" applyFont="1" applyFill="1" applyBorder="1" applyAlignment="1" applyProtection="1">
      <alignment horizontal="left" vertical="center" wrapText="1"/>
    </xf>
    <xf numFmtId="0" fontId="0" fillId="0" borderId="6" xfId="0" applyFont="1" applyFill="1" applyBorder="1" applyAlignment="1" applyProtection="1">
      <alignment horizontal="left" vertical="center" wrapText="1"/>
    </xf>
    <xf numFmtId="0" fontId="0" fillId="0" borderId="9" xfId="0" applyFont="1" applyFill="1" applyBorder="1" applyAlignment="1" applyProtection="1">
      <alignment horizontal="left" vertical="center" wrapText="1"/>
    </xf>
  </cellXfs>
  <cellStyles count="3">
    <cellStyle name="Hyperlink" xfId="1" builtinId="8"/>
    <cellStyle name="Hyperlink 2" xfId="2"/>
    <cellStyle name="Normal" xfId="0" builtinId="0"/>
  </cellStyles>
  <dxfs count="30">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i val="0"/>
        <color rgb="FFFF0000"/>
      </font>
      <fill>
        <patternFill patternType="gray0625">
          <fgColor rgb="FFFF0000"/>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gray0625">
          <fgColor rgb="FFFF0000"/>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gray0625">
          <fgColor rgb="FFFF0000"/>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gray0625">
          <fgColor rgb="FFFF0000"/>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gray0625">
          <fgColor rgb="FFFF0000"/>
        </patternFill>
      </fill>
      <border>
        <left style="thin">
          <color rgb="FFFF0000"/>
        </left>
        <right style="thin">
          <color rgb="FFFF0000"/>
        </right>
        <top style="thin">
          <color rgb="FFFF0000"/>
        </top>
        <bottom style="thin">
          <color rgb="FFFF0000"/>
        </bottom>
        <vertical/>
        <horizontal/>
      </border>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patternType="gray0625">
          <fgColor rgb="FFFF0000"/>
        </patternFill>
      </fill>
      <border>
        <left style="thin">
          <color rgb="FFFF0000"/>
        </left>
        <right style="thin">
          <color rgb="FFFF0000"/>
        </right>
        <top style="thin">
          <color rgb="FFFF0000"/>
        </top>
        <bottom style="thin">
          <color rgb="FFFF0000"/>
        </bottom>
        <vertical/>
        <horizontal/>
      </border>
    </dxf>
    <dxf>
      <fill>
        <patternFill patternType="gray0625">
          <fgColor rgb="FFFF0000"/>
        </patternFill>
      </fill>
      <border>
        <left style="thin">
          <color rgb="FFFF0000"/>
        </left>
        <right style="thin">
          <color rgb="FFFF0000"/>
        </right>
        <top style="thin">
          <color rgb="FFFF0000"/>
        </top>
        <bottom style="thin">
          <color rgb="FFFF0000"/>
        </bottom>
        <vertical/>
        <horizontal/>
      </border>
    </dxf>
    <dxf>
      <fill>
        <patternFill patternType="gray0625">
          <fgColor rgb="FFFF0000"/>
        </patternFill>
      </fill>
      <border>
        <left style="thin">
          <color rgb="FFFF0000"/>
        </left>
        <right style="thin">
          <color rgb="FFFF0000"/>
        </right>
        <top style="thin">
          <color rgb="FFFF0000"/>
        </top>
        <bottom style="thin">
          <color rgb="FFFF0000"/>
        </bottom>
        <vertical/>
        <horizontal/>
      </border>
    </dxf>
    <dxf>
      <fill>
        <patternFill patternType="gray0625">
          <fgColor rgb="FFFF0000"/>
        </patternFill>
      </fill>
      <border>
        <left style="thin">
          <color rgb="FFFF0000"/>
        </left>
        <right style="thin">
          <color rgb="FFFF0000"/>
        </right>
        <top style="thin">
          <color rgb="FFFF0000"/>
        </top>
        <bottom style="thin">
          <color rgb="FFFF0000"/>
        </bottom>
        <vertical/>
        <horizontal/>
      </border>
    </dxf>
    <dxf>
      <fill>
        <patternFill patternType="gray0625">
          <fgColor rgb="FFFF0000"/>
        </patternFill>
      </fill>
      <border>
        <left style="thin">
          <color rgb="FFFF0000"/>
        </left>
        <right style="thin">
          <color rgb="FFFF0000"/>
        </right>
        <top style="thin">
          <color rgb="FFFF0000"/>
        </top>
        <bottom style="thin">
          <color rgb="FFFF0000"/>
        </bottom>
        <vertical/>
        <horizontal/>
      </border>
    </dxf>
    <dxf>
      <font>
        <color theme="0" tint="-0.14996795556505021"/>
      </font>
    </dxf>
    <dxf>
      <font>
        <color theme="0" tint="-0.14996795556505021"/>
      </font>
    </dxf>
  </dxfs>
  <tableStyles count="0" defaultTableStyle="TableStyleMedium2" defaultPivotStyle="PivotStyleLight16"/>
  <colors>
    <mruColors>
      <color rgb="FFF6FE94"/>
      <color rgb="FFCCFF99"/>
      <color rgb="FF0000FF"/>
      <color rgb="FFF8FC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12" Type="http://schemas.openxmlformats.org/officeDocument/2006/relationships/image" Target="../media/image13.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11" Type="http://schemas.openxmlformats.org/officeDocument/2006/relationships/image" Target="../media/image12.png"/><Relationship Id="rId5" Type="http://schemas.openxmlformats.org/officeDocument/2006/relationships/image" Target="../media/image6.png"/><Relationship Id="rId10" Type="http://schemas.openxmlformats.org/officeDocument/2006/relationships/image" Target="../media/image11.png"/><Relationship Id="rId4" Type="http://schemas.openxmlformats.org/officeDocument/2006/relationships/image" Target="../media/image5.png"/><Relationship Id="rId9" Type="http://schemas.openxmlformats.org/officeDocument/2006/relationships/image" Target="../media/image10.pn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733424</xdr:colOff>
      <xdr:row>7</xdr:row>
      <xdr:rowOff>165784</xdr:rowOff>
    </xdr:to>
    <xdr:pic>
      <xdr:nvPicPr>
        <xdr:cNvPr id="4" name="Picture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4574" t="3683" r="22482" b="41991"/>
        <a:stretch/>
      </xdr:blipFill>
      <xdr:spPr>
        <a:xfrm>
          <a:off x="0" y="0"/>
          <a:ext cx="2352674" cy="18298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90206</xdr:colOff>
      <xdr:row>7</xdr:row>
      <xdr:rowOff>179792</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4574" t="3683" r="22482" b="41991"/>
        <a:stretch/>
      </xdr:blipFill>
      <xdr:spPr>
        <a:xfrm>
          <a:off x="0" y="0"/>
          <a:ext cx="2357156" cy="18466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4</xdr:col>
      <xdr:colOff>334495</xdr:colOff>
      <xdr:row>7</xdr:row>
      <xdr:rowOff>179792</xdr:rowOff>
    </xdr:to>
    <xdr:pic>
      <xdr:nvPicPr>
        <xdr:cNvPr id="6" name="Picture 5"/>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4574" t="3683" r="22482" b="41991"/>
        <a:stretch/>
      </xdr:blipFill>
      <xdr:spPr>
        <a:xfrm>
          <a:off x="0" y="0"/>
          <a:ext cx="2352674" cy="182985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90206</xdr:colOff>
      <xdr:row>7</xdr:row>
      <xdr:rowOff>179792</xdr:rowOff>
    </xdr:to>
    <xdr:pic>
      <xdr:nvPicPr>
        <xdr:cNvPr id="5" name="Picture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4574" t="3683" r="22482" b="41991"/>
        <a:stretch/>
      </xdr:blipFill>
      <xdr:spPr>
        <a:xfrm>
          <a:off x="0" y="0"/>
          <a:ext cx="2352674" cy="182985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4</xdr:col>
      <xdr:colOff>480171</xdr:colOff>
      <xdr:row>7</xdr:row>
      <xdr:rowOff>179792</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4574" t="3683" r="22482" b="41991"/>
        <a:stretch/>
      </xdr:blipFill>
      <xdr:spPr>
        <a:xfrm>
          <a:off x="0" y="0"/>
          <a:ext cx="2347071" cy="184666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4</xdr:col>
      <xdr:colOff>419099</xdr:colOff>
      <xdr:row>8</xdr:row>
      <xdr:rowOff>1058</xdr:rowOff>
    </xdr:to>
    <xdr:pic>
      <xdr:nvPicPr>
        <xdr:cNvPr id="4" name="Picture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4574" t="3683" r="22482" b="41991"/>
        <a:stretch/>
      </xdr:blipFill>
      <xdr:spPr>
        <a:xfrm>
          <a:off x="0" y="0"/>
          <a:ext cx="2352674" cy="182985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4</xdr:col>
      <xdr:colOff>371474</xdr:colOff>
      <xdr:row>7</xdr:row>
      <xdr:rowOff>162983</xdr:rowOff>
    </xdr:to>
    <xdr:pic>
      <xdr:nvPicPr>
        <xdr:cNvPr id="3" name="Picture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4574" t="3683" r="22482" b="41991"/>
        <a:stretch/>
      </xdr:blipFill>
      <xdr:spPr>
        <a:xfrm>
          <a:off x="0" y="0"/>
          <a:ext cx="2352674" cy="182985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22</xdr:col>
      <xdr:colOff>257175</xdr:colOff>
      <xdr:row>12</xdr:row>
      <xdr:rowOff>57150</xdr:rowOff>
    </xdr:from>
    <xdr:to>
      <xdr:col>30</xdr:col>
      <xdr:colOff>333375</xdr:colOff>
      <xdr:row>13</xdr:row>
      <xdr:rowOff>92964</xdr:rowOff>
    </xdr:to>
    <xdr:pic>
      <xdr:nvPicPr>
        <xdr:cNvPr id="21" name="Picture 20"/>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840075" y="2581275"/>
          <a:ext cx="5400675" cy="226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0</xdr:colOff>
      <xdr:row>12</xdr:row>
      <xdr:rowOff>0</xdr:rowOff>
    </xdr:from>
    <xdr:to>
      <xdr:col>12</xdr:col>
      <xdr:colOff>219075</xdr:colOff>
      <xdr:row>12</xdr:row>
      <xdr:rowOff>180975</xdr:rowOff>
    </xdr:to>
    <xdr:pic>
      <xdr:nvPicPr>
        <xdr:cNvPr id="24" name="Picture 23"/>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886450" y="2524125"/>
          <a:ext cx="325755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438150</xdr:colOff>
      <xdr:row>22</xdr:row>
      <xdr:rowOff>95250</xdr:rowOff>
    </xdr:from>
    <xdr:to>
      <xdr:col>12</xdr:col>
      <xdr:colOff>209550</xdr:colOff>
      <xdr:row>23</xdr:row>
      <xdr:rowOff>85725</xdr:rowOff>
    </xdr:to>
    <xdr:pic>
      <xdr:nvPicPr>
        <xdr:cNvPr id="25" name="Picture 24"/>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324600" y="4524375"/>
          <a:ext cx="2809875"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24</xdr:col>
      <xdr:colOff>438150</xdr:colOff>
      <xdr:row>22</xdr:row>
      <xdr:rowOff>95250</xdr:rowOff>
    </xdr:from>
    <xdr:to>
      <xdr:col>32</xdr:col>
      <xdr:colOff>266700</xdr:colOff>
      <xdr:row>23</xdr:row>
      <xdr:rowOff>114300</xdr:rowOff>
    </xdr:to>
    <xdr:pic>
      <xdr:nvPicPr>
        <xdr:cNvPr id="27" name="Picture 26"/>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240250" y="4524375"/>
          <a:ext cx="5153025"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32</xdr:col>
      <xdr:colOff>400050</xdr:colOff>
      <xdr:row>21</xdr:row>
      <xdr:rowOff>180975</xdr:rowOff>
    </xdr:from>
    <xdr:to>
      <xdr:col>34</xdr:col>
      <xdr:colOff>123825</xdr:colOff>
      <xdr:row>23</xdr:row>
      <xdr:rowOff>142875</xdr:rowOff>
    </xdr:to>
    <xdr:pic>
      <xdr:nvPicPr>
        <xdr:cNvPr id="28" name="Picture 27"/>
        <xdr:cNvPicPr>
          <a:picLocks noChangeAspect="1" noChangeArrowheads="1"/>
        </xdr:cNvPicPr>
      </xdr:nvPicPr>
      <xdr:blipFill>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2240875" y="4419600"/>
          <a:ext cx="942975" cy="34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485775</xdr:colOff>
      <xdr:row>21</xdr:row>
      <xdr:rowOff>171450</xdr:rowOff>
    </xdr:from>
    <xdr:to>
      <xdr:col>22</xdr:col>
      <xdr:colOff>180975</xdr:colOff>
      <xdr:row>23</xdr:row>
      <xdr:rowOff>133350</xdr:rowOff>
    </xdr:to>
    <xdr:pic>
      <xdr:nvPicPr>
        <xdr:cNvPr id="29" name="Picture 28"/>
        <xdr:cNvPicPr>
          <a:picLocks noChangeAspect="1" noChangeArrowheads="1"/>
        </xdr:cNvPicPr>
      </xdr:nvPicPr>
      <xdr:blipFill>
        <a:blip xmlns:r="http://schemas.openxmlformats.org/officeDocument/2006/relationships" r:embed="rId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639425" y="4410075"/>
          <a:ext cx="4838700" cy="34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37</xdr:col>
      <xdr:colOff>238125</xdr:colOff>
      <xdr:row>22</xdr:row>
      <xdr:rowOff>9525</xdr:rowOff>
    </xdr:from>
    <xdr:to>
      <xdr:col>45</xdr:col>
      <xdr:colOff>314325</xdr:colOff>
      <xdr:row>23</xdr:row>
      <xdr:rowOff>161925</xdr:rowOff>
    </xdr:to>
    <xdr:pic>
      <xdr:nvPicPr>
        <xdr:cNvPr id="30" name="Picture 29"/>
        <xdr:cNvPicPr>
          <a:picLocks noChangeAspect="1" noChangeArrowheads="1"/>
        </xdr:cNvPicPr>
      </xdr:nvPicPr>
      <xdr:blipFill>
        <a:blip xmlns:r="http://schemas.openxmlformats.org/officeDocument/2006/relationships" r:embed="rId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5126950" y="4438650"/>
          <a:ext cx="4953000" cy="34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800100</xdr:colOff>
      <xdr:row>2</xdr:row>
      <xdr:rowOff>0</xdr:rowOff>
    </xdr:from>
    <xdr:to>
      <xdr:col>16</xdr:col>
      <xdr:colOff>561975</xdr:colOff>
      <xdr:row>3</xdr:row>
      <xdr:rowOff>152400</xdr:rowOff>
    </xdr:to>
    <xdr:pic>
      <xdr:nvPicPr>
        <xdr:cNvPr id="33" name="Picture 32"/>
        <xdr:cNvPicPr>
          <a:picLocks noChangeAspect="1" noChangeArrowheads="1"/>
        </xdr:cNvPicPr>
      </xdr:nvPicPr>
      <xdr:blipFill>
        <a:blip xmlns:r="http://schemas.openxmlformats.org/officeDocument/2006/relationships" r:embed="rId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705600" y="619125"/>
          <a:ext cx="5410200" cy="34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771525</xdr:colOff>
      <xdr:row>31</xdr:row>
      <xdr:rowOff>142875</xdr:rowOff>
    </xdr:from>
    <xdr:to>
      <xdr:col>14</xdr:col>
      <xdr:colOff>152400</xdr:colOff>
      <xdr:row>33</xdr:row>
      <xdr:rowOff>104775</xdr:rowOff>
    </xdr:to>
    <xdr:pic>
      <xdr:nvPicPr>
        <xdr:cNvPr id="15" name="Picture 14"/>
        <xdr:cNvPicPr>
          <a:picLocks noChangeAspect="1" noChangeArrowheads="1"/>
        </xdr:cNvPicPr>
      </xdr:nvPicPr>
      <xdr:blipFill>
        <a:blip xmlns:r="http://schemas.openxmlformats.org/officeDocument/2006/relationships" r:embed="rId9">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705600" y="6286500"/>
          <a:ext cx="3829050" cy="34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0</xdr:colOff>
      <xdr:row>12</xdr:row>
      <xdr:rowOff>0</xdr:rowOff>
    </xdr:from>
    <xdr:to>
      <xdr:col>20</xdr:col>
      <xdr:colOff>600075</xdr:colOff>
      <xdr:row>13</xdr:row>
      <xdr:rowOff>152400</xdr:rowOff>
    </xdr:to>
    <xdr:pic>
      <xdr:nvPicPr>
        <xdr:cNvPr id="14" name="Picture 13"/>
        <xdr:cNvPicPr>
          <a:picLocks noChangeAspect="1" noChangeArrowheads="1"/>
        </xdr:cNvPicPr>
      </xdr:nvPicPr>
      <xdr:blipFill>
        <a:blip xmlns:r="http://schemas.openxmlformats.org/officeDocument/2006/relationships" r:embed="rId10">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172825" y="2524125"/>
          <a:ext cx="3762375" cy="34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0</xdr:colOff>
      <xdr:row>2</xdr:row>
      <xdr:rowOff>19050</xdr:rowOff>
    </xdr:from>
    <xdr:to>
      <xdr:col>20</xdr:col>
      <xdr:colOff>390525</xdr:colOff>
      <xdr:row>3</xdr:row>
      <xdr:rowOff>152400</xdr:rowOff>
    </xdr:to>
    <xdr:pic>
      <xdr:nvPicPr>
        <xdr:cNvPr id="16" name="Picture 15"/>
        <xdr:cNvPicPr>
          <a:picLocks noChangeAspect="1" noChangeArrowheads="1"/>
        </xdr:cNvPicPr>
      </xdr:nvPicPr>
      <xdr:blipFill>
        <a:blip xmlns:r="http://schemas.openxmlformats.org/officeDocument/2006/relationships" r:embed="rId1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458700" y="447675"/>
          <a:ext cx="2266950"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32</xdr:col>
      <xdr:colOff>514350</xdr:colOff>
      <xdr:row>12</xdr:row>
      <xdr:rowOff>28575</xdr:rowOff>
    </xdr:from>
    <xdr:to>
      <xdr:col>36</xdr:col>
      <xdr:colOff>152400</xdr:colOff>
      <xdr:row>13</xdr:row>
      <xdr:rowOff>161925</xdr:rowOff>
    </xdr:to>
    <xdr:pic>
      <xdr:nvPicPr>
        <xdr:cNvPr id="17" name="Picture 16"/>
        <xdr:cNvPicPr>
          <a:picLocks noChangeAspect="1" noChangeArrowheads="1"/>
        </xdr:cNvPicPr>
      </xdr:nvPicPr>
      <xdr:blipFill>
        <a:blip xmlns:r="http://schemas.openxmlformats.org/officeDocument/2006/relationships" r:embed="rId1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2640925" y="2362200"/>
          <a:ext cx="2076450"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2352674</xdr:colOff>
      <xdr:row>8</xdr:row>
      <xdr:rowOff>20108</xdr:rowOff>
    </xdr:to>
    <xdr:pic>
      <xdr:nvPicPr>
        <xdr:cNvPr id="5" name="Picture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4574" t="3683" r="22482" b="41991"/>
        <a:stretch/>
      </xdr:blipFill>
      <xdr:spPr>
        <a:xfrm>
          <a:off x="0" y="0"/>
          <a:ext cx="2352674" cy="182985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rb.ca.gov/auctionproceeds" TargetMode="External"/><Relationship Id="rId2" Type="http://schemas.openxmlformats.org/officeDocument/2006/relationships/hyperlink" Target="mailto:GGRFProgram@arb.ca.gov" TargetMode="External"/><Relationship Id="rId1" Type="http://schemas.openxmlformats.org/officeDocument/2006/relationships/hyperlink" Target="http://www.arb.ca.gov/cci-resource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WatershedGrants@wildlife.ca.gov"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rb.ca.gov/cc/capandtrade/auctionproceeds/quantification.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38"/>
  <sheetViews>
    <sheetView showGridLines="0" tabSelected="1" showRuler="0" zoomScale="85" zoomScaleNormal="85" workbookViewId="0">
      <selection activeCell="E20" sqref="E20:K20"/>
    </sheetView>
  </sheetViews>
  <sheetFormatPr defaultRowHeight="15" x14ac:dyDescent="0.25"/>
  <cols>
    <col min="1" max="1" width="0.85546875" style="102" customWidth="1"/>
    <col min="2" max="2" width="13.5703125" style="102" customWidth="1"/>
    <col min="3" max="3" width="10.7109375" style="102" customWidth="1"/>
    <col min="4" max="4" width="18.140625" style="102" customWidth="1"/>
    <col min="5" max="5" width="9.5703125" style="102" customWidth="1"/>
    <col min="6" max="6" width="4.140625" style="102" customWidth="1"/>
    <col min="7" max="7" width="5.5703125" style="102" customWidth="1"/>
    <col min="8" max="8" width="9.140625" style="102"/>
    <col min="9" max="9" width="9" style="102" customWidth="1"/>
    <col min="10" max="10" width="15.7109375" style="102" customWidth="1"/>
    <col min="11" max="11" width="8.28515625" style="102" customWidth="1"/>
    <col min="12" max="12" width="4.28515625" style="102" customWidth="1"/>
    <col min="13" max="13" width="9.140625" style="102"/>
    <col min="14" max="14" width="10.85546875" style="102" customWidth="1"/>
    <col min="15" max="15" width="7.5703125" style="102" customWidth="1"/>
    <col min="16" max="16" width="16" style="102" customWidth="1"/>
    <col min="17" max="16384" width="9.140625" style="102"/>
  </cols>
  <sheetData>
    <row r="1" spans="1:16" ht="18.75" x14ac:dyDescent="0.3">
      <c r="A1" s="3"/>
      <c r="B1" s="3"/>
      <c r="C1" s="3"/>
      <c r="D1" s="3"/>
      <c r="E1" s="3"/>
      <c r="F1" s="4"/>
      <c r="G1" s="3"/>
      <c r="H1" s="5"/>
      <c r="I1" s="3"/>
      <c r="J1" s="5" t="s">
        <v>5</v>
      </c>
      <c r="K1" s="3"/>
      <c r="L1" s="3"/>
      <c r="M1" s="3"/>
      <c r="N1" s="3"/>
      <c r="O1" s="3"/>
      <c r="P1" s="3"/>
    </row>
    <row r="2" spans="1:16" ht="18.75" x14ac:dyDescent="0.3">
      <c r="A2" s="3"/>
      <c r="B2" s="3"/>
      <c r="C2" s="3"/>
      <c r="D2" s="3"/>
      <c r="E2" s="3"/>
      <c r="F2" s="4"/>
      <c r="G2" s="3"/>
      <c r="H2" s="5"/>
      <c r="I2" s="3"/>
      <c r="J2" s="5" t="s">
        <v>11</v>
      </c>
      <c r="K2" s="3"/>
      <c r="L2" s="3"/>
      <c r="M2" s="3"/>
      <c r="N2" s="3"/>
      <c r="O2" s="3"/>
      <c r="P2" s="3"/>
    </row>
    <row r="3" spans="1:16" ht="18.75" x14ac:dyDescent="0.3">
      <c r="A3" s="3"/>
      <c r="B3" s="3"/>
      <c r="C3" s="3"/>
      <c r="D3" s="3"/>
      <c r="E3" s="3"/>
      <c r="F3" s="4"/>
      <c r="G3" s="3"/>
      <c r="H3" s="3"/>
      <c r="I3" s="3"/>
      <c r="J3" s="5" t="s">
        <v>4</v>
      </c>
      <c r="K3" s="3"/>
      <c r="L3" s="3"/>
      <c r="M3" s="3"/>
      <c r="N3" s="3"/>
      <c r="O3" s="3"/>
      <c r="P3" s="3"/>
    </row>
    <row r="4" spans="1:16" ht="18.75" x14ac:dyDescent="0.3">
      <c r="A4" s="3"/>
      <c r="B4" s="3"/>
      <c r="C4" s="3"/>
      <c r="D4" s="3"/>
      <c r="E4" s="3"/>
      <c r="F4" s="4"/>
      <c r="G4" s="3"/>
      <c r="H4" s="5"/>
      <c r="I4" s="3"/>
      <c r="J4" s="5" t="s">
        <v>172</v>
      </c>
      <c r="K4" s="3"/>
      <c r="L4" s="3"/>
      <c r="M4" s="3"/>
      <c r="N4" s="3"/>
      <c r="O4" s="3"/>
      <c r="P4" s="3"/>
    </row>
    <row r="5" spans="1:16" ht="18.75" x14ac:dyDescent="0.3">
      <c r="A5" s="3"/>
      <c r="B5" s="3"/>
      <c r="C5" s="3"/>
      <c r="D5" s="3"/>
      <c r="E5" s="3"/>
      <c r="F5" s="4"/>
      <c r="G5" s="3"/>
      <c r="H5" s="5"/>
      <c r="I5" s="3"/>
      <c r="J5" s="5" t="s">
        <v>1</v>
      </c>
      <c r="K5" s="3"/>
      <c r="L5" s="3"/>
      <c r="M5" s="3"/>
      <c r="N5" s="3"/>
      <c r="O5" s="3"/>
      <c r="P5" s="3"/>
    </row>
    <row r="6" spans="1:16" ht="18.75" x14ac:dyDescent="0.3">
      <c r="A6" s="3"/>
      <c r="B6" s="3"/>
      <c r="C6" s="3"/>
      <c r="D6" s="3"/>
      <c r="E6" s="3"/>
      <c r="F6" s="3"/>
      <c r="G6" s="3"/>
      <c r="H6" s="5"/>
      <c r="I6" s="3"/>
      <c r="J6" s="5"/>
      <c r="K6" s="3"/>
      <c r="L6" s="3"/>
      <c r="M6" s="3"/>
      <c r="N6" s="3"/>
      <c r="O6" s="3"/>
      <c r="P6" s="3"/>
    </row>
    <row r="7" spans="1:16" ht="18.75" x14ac:dyDescent="0.3">
      <c r="A7" s="3"/>
      <c r="B7" s="3"/>
      <c r="C7" s="3"/>
      <c r="D7" s="3"/>
      <c r="E7" s="3"/>
      <c r="F7" s="3"/>
      <c r="G7" s="3"/>
      <c r="H7" s="5"/>
      <c r="I7" s="3"/>
      <c r="K7" s="3"/>
      <c r="L7" s="3"/>
      <c r="M7" s="3"/>
      <c r="N7" s="3"/>
      <c r="O7" s="3"/>
      <c r="P7" s="3"/>
    </row>
    <row r="8" spans="1:16" x14ac:dyDescent="0.25">
      <c r="A8" s="3"/>
      <c r="B8" s="3"/>
      <c r="C8" s="3"/>
      <c r="D8" s="3"/>
      <c r="E8" s="3"/>
      <c r="F8" s="3"/>
      <c r="G8" s="3"/>
      <c r="H8" s="3"/>
      <c r="I8" s="3"/>
      <c r="J8" s="3"/>
      <c r="K8" s="3"/>
      <c r="L8" s="3"/>
      <c r="M8" s="3"/>
      <c r="N8" s="3"/>
      <c r="O8" s="3"/>
      <c r="P8" s="3"/>
    </row>
    <row r="9" spans="1:16" ht="3.75" customHeight="1" x14ac:dyDescent="0.25">
      <c r="A9" s="3"/>
      <c r="B9" s="3"/>
      <c r="C9" s="3"/>
      <c r="D9" s="3"/>
      <c r="E9" s="3"/>
      <c r="F9" s="3"/>
      <c r="G9" s="3"/>
      <c r="H9" s="3"/>
      <c r="I9" s="3"/>
      <c r="J9" s="3"/>
      <c r="K9" s="3"/>
      <c r="L9" s="3"/>
      <c r="M9" s="3"/>
      <c r="N9" s="3"/>
      <c r="O9" s="3"/>
      <c r="P9" s="3"/>
    </row>
    <row r="10" spans="1:16" ht="18.75" x14ac:dyDescent="0.3">
      <c r="A10" s="3"/>
      <c r="B10" s="6" t="s">
        <v>3</v>
      </c>
      <c r="C10" s="3"/>
      <c r="D10" s="3"/>
      <c r="E10" s="3"/>
      <c r="F10" s="3"/>
      <c r="G10" s="3"/>
      <c r="H10" s="3"/>
      <c r="I10" s="3"/>
      <c r="J10" s="3"/>
      <c r="K10" s="3"/>
      <c r="L10" s="3"/>
      <c r="M10" s="3"/>
      <c r="N10" s="3"/>
      <c r="O10" s="3"/>
      <c r="P10" s="3"/>
    </row>
    <row r="11" spans="1:16" ht="30" customHeight="1" x14ac:dyDescent="0.25">
      <c r="A11" s="3"/>
      <c r="B11" s="147" t="s">
        <v>195</v>
      </c>
      <c r="C11" s="147"/>
      <c r="D11" s="147"/>
      <c r="E11" s="147"/>
      <c r="F11" s="147"/>
      <c r="G11" s="147"/>
      <c r="H11" s="147"/>
      <c r="I11" s="147"/>
      <c r="J11" s="147"/>
      <c r="K11" s="147"/>
      <c r="L11" s="147"/>
      <c r="M11" s="147"/>
      <c r="N11" s="147"/>
      <c r="O11" s="147"/>
      <c r="P11" s="147"/>
    </row>
    <row r="12" spans="1:16" ht="6" customHeight="1" x14ac:dyDescent="0.25"/>
    <row r="13" spans="1:16" ht="15" customHeight="1" x14ac:dyDescent="0.25">
      <c r="A13" s="3"/>
      <c r="B13" s="147" t="s">
        <v>13</v>
      </c>
      <c r="C13" s="147"/>
      <c r="D13" s="147"/>
      <c r="E13" s="147"/>
      <c r="F13" s="147"/>
      <c r="G13" s="147"/>
      <c r="H13" s="147"/>
      <c r="I13" s="147"/>
      <c r="J13" s="147"/>
      <c r="K13" s="147"/>
      <c r="L13" s="147"/>
      <c r="M13" s="147"/>
      <c r="N13" s="147"/>
      <c r="O13" s="147"/>
      <c r="P13" s="147"/>
    </row>
    <row r="14" spans="1:16" ht="15" customHeight="1" x14ac:dyDescent="0.25">
      <c r="A14" s="3"/>
      <c r="B14" s="147" t="s">
        <v>14</v>
      </c>
      <c r="C14" s="147"/>
      <c r="D14" s="147"/>
      <c r="E14" s="149" t="s">
        <v>210</v>
      </c>
      <c r="F14" s="149"/>
      <c r="G14" s="149"/>
      <c r="H14" s="149"/>
      <c r="I14" s="149"/>
      <c r="J14" s="149"/>
      <c r="K14" s="149"/>
      <c r="L14" s="149"/>
      <c r="M14" s="149"/>
      <c r="N14" s="149"/>
      <c r="O14" s="129"/>
      <c r="P14" s="130"/>
    </row>
    <row r="15" spans="1:16" ht="60" customHeight="1" x14ac:dyDescent="0.25">
      <c r="A15" s="3"/>
      <c r="B15" s="148" t="s">
        <v>211</v>
      </c>
      <c r="C15" s="148"/>
      <c r="D15" s="148"/>
      <c r="E15" s="148"/>
      <c r="F15" s="148"/>
      <c r="G15" s="148"/>
      <c r="H15" s="148"/>
      <c r="I15" s="148"/>
      <c r="J15" s="148"/>
      <c r="K15" s="148"/>
      <c r="L15" s="148"/>
      <c r="M15" s="148"/>
      <c r="N15" s="148"/>
      <c r="O15" s="148"/>
      <c r="P15" s="148"/>
    </row>
    <row r="16" spans="1:16" ht="6" customHeight="1" x14ac:dyDescent="0.25"/>
    <row r="17" spans="1:16" x14ac:dyDescent="0.25">
      <c r="A17" s="3"/>
      <c r="B17" s="147" t="s">
        <v>196</v>
      </c>
      <c r="C17" s="147"/>
      <c r="D17" s="147"/>
      <c r="E17" s="147"/>
      <c r="F17" s="147"/>
      <c r="G17" s="147"/>
      <c r="H17" s="147"/>
      <c r="I17" s="147"/>
      <c r="J17" s="147"/>
      <c r="K17" s="147"/>
      <c r="L17" s="147"/>
      <c r="M17" s="147"/>
      <c r="N17" s="147"/>
      <c r="O17" s="147"/>
      <c r="P17" s="147"/>
    </row>
    <row r="18" spans="1:16" ht="18" customHeight="1" x14ac:dyDescent="0.25">
      <c r="A18" s="3"/>
      <c r="B18" s="147"/>
      <c r="C18" s="147"/>
      <c r="D18" s="147"/>
      <c r="E18" s="147"/>
      <c r="F18" s="147"/>
      <c r="G18" s="147"/>
      <c r="H18" s="147"/>
      <c r="I18" s="147"/>
      <c r="J18" s="147"/>
      <c r="K18" s="147"/>
      <c r="L18" s="147"/>
      <c r="M18" s="147"/>
      <c r="N18" s="147"/>
      <c r="O18" s="147"/>
      <c r="P18" s="147"/>
    </row>
    <row r="19" spans="1:16" ht="6" customHeight="1" x14ac:dyDescent="0.25"/>
    <row r="20" spans="1:16" ht="15.75" x14ac:dyDescent="0.25">
      <c r="A20" s="3"/>
      <c r="B20" s="151" t="s">
        <v>2</v>
      </c>
      <c r="C20" s="151"/>
      <c r="D20" s="151"/>
      <c r="E20" s="150"/>
      <c r="F20" s="150"/>
      <c r="G20" s="150"/>
      <c r="H20" s="150"/>
      <c r="I20" s="150"/>
      <c r="J20" s="150"/>
      <c r="K20" s="150"/>
      <c r="L20" s="13"/>
      <c r="M20" s="3"/>
      <c r="N20" s="3"/>
      <c r="O20" s="3"/>
      <c r="P20" s="3"/>
    </row>
    <row r="21" spans="1:16" ht="15.75" x14ac:dyDescent="0.25">
      <c r="A21" s="3"/>
      <c r="B21" s="100" t="s">
        <v>103</v>
      </c>
      <c r="C21" s="100"/>
      <c r="D21" s="100"/>
      <c r="E21" s="150"/>
      <c r="F21" s="150"/>
      <c r="G21" s="150"/>
      <c r="H21" s="150"/>
      <c r="I21" s="150"/>
      <c r="J21" s="150"/>
      <c r="K21" s="150"/>
      <c r="L21" s="13"/>
      <c r="M21" s="3"/>
      <c r="N21" s="3"/>
      <c r="O21" s="3"/>
      <c r="P21" s="3"/>
    </row>
    <row r="22" spans="1:16" ht="15.75" x14ac:dyDescent="0.25">
      <c r="A22" s="3"/>
      <c r="B22" s="156" t="s">
        <v>7</v>
      </c>
      <c r="C22" s="156"/>
      <c r="D22" s="156"/>
      <c r="E22" s="150"/>
      <c r="F22" s="150"/>
      <c r="G22" s="150"/>
      <c r="H22" s="150"/>
      <c r="I22" s="150"/>
      <c r="J22" s="150"/>
      <c r="K22" s="150"/>
      <c r="L22" s="13"/>
      <c r="M22" s="3"/>
      <c r="N22" s="3"/>
      <c r="O22" s="3"/>
      <c r="P22" s="3"/>
    </row>
    <row r="23" spans="1:16" ht="15.75" x14ac:dyDescent="0.25">
      <c r="A23" s="3"/>
      <c r="B23" s="151" t="s">
        <v>8</v>
      </c>
      <c r="C23" s="151"/>
      <c r="D23" s="151"/>
      <c r="E23" s="150"/>
      <c r="F23" s="150"/>
      <c r="G23" s="150"/>
      <c r="H23" s="150"/>
      <c r="I23" s="150"/>
      <c r="J23" s="150"/>
      <c r="K23" s="150"/>
      <c r="L23" s="13"/>
      <c r="M23" s="11"/>
      <c r="N23" s="11"/>
      <c r="O23" s="11"/>
      <c r="P23" s="11"/>
    </row>
    <row r="24" spans="1:16" ht="15.75" x14ac:dyDescent="0.25">
      <c r="A24" s="3"/>
      <c r="B24" s="151" t="s">
        <v>9</v>
      </c>
      <c r="C24" s="151"/>
      <c r="D24" s="151"/>
      <c r="E24" s="152"/>
      <c r="F24" s="153"/>
      <c r="G24" s="153"/>
      <c r="H24" s="153"/>
      <c r="I24" s="153"/>
      <c r="J24" s="153"/>
      <c r="K24" s="154"/>
      <c r="L24" s="13"/>
      <c r="M24" s="11"/>
      <c r="N24" s="11"/>
      <c r="O24" s="11"/>
      <c r="P24" s="11"/>
    </row>
    <row r="25" spans="1:16" ht="15.75" x14ac:dyDescent="0.25">
      <c r="A25" s="3"/>
      <c r="B25" s="151" t="s">
        <v>6</v>
      </c>
      <c r="C25" s="151"/>
      <c r="D25" s="151"/>
      <c r="E25" s="155"/>
      <c r="F25" s="155"/>
      <c r="G25" s="155"/>
      <c r="H25" s="155"/>
      <c r="I25" s="155"/>
      <c r="J25" s="155"/>
      <c r="K25" s="155"/>
      <c r="L25" s="13"/>
      <c r="M25" s="11"/>
      <c r="N25" s="11"/>
      <c r="O25" s="11"/>
      <c r="P25" s="11"/>
    </row>
    <row r="26" spans="1:16" ht="6" customHeight="1" x14ac:dyDescent="0.25"/>
    <row r="27" spans="1:16" ht="32.1" customHeight="1" x14ac:dyDescent="0.25">
      <c r="A27" s="3"/>
      <c r="B27" s="148" t="s">
        <v>197</v>
      </c>
      <c r="C27" s="148"/>
      <c r="D27" s="148"/>
      <c r="E27" s="148"/>
      <c r="F27" s="148"/>
      <c r="G27" s="148"/>
      <c r="H27" s="148"/>
      <c r="I27" s="148"/>
      <c r="J27" s="148"/>
      <c r="K27" s="148"/>
      <c r="L27" s="148"/>
      <c r="M27" s="148"/>
      <c r="N27" s="148"/>
      <c r="O27" s="148"/>
      <c r="P27" s="148"/>
    </row>
    <row r="28" spans="1:16" ht="6" customHeight="1" x14ac:dyDescent="0.25"/>
    <row r="29" spans="1:16" ht="32.1" customHeight="1" x14ac:dyDescent="0.25">
      <c r="A29" s="3"/>
      <c r="B29" s="157" t="s">
        <v>198</v>
      </c>
      <c r="C29" s="157"/>
      <c r="D29" s="157"/>
      <c r="E29" s="157"/>
      <c r="F29" s="157"/>
      <c r="G29" s="157"/>
      <c r="H29" s="157"/>
      <c r="I29" s="157"/>
      <c r="J29" s="157"/>
      <c r="K29" s="157"/>
      <c r="L29" s="157"/>
      <c r="M29" s="157"/>
      <c r="N29" s="157"/>
      <c r="O29" s="157"/>
      <c r="P29" s="157"/>
    </row>
    <row r="30" spans="1:16" ht="6" customHeight="1" x14ac:dyDescent="0.25"/>
    <row r="31" spans="1:16" ht="60" customHeight="1" x14ac:dyDescent="0.25">
      <c r="A31" s="3"/>
      <c r="B31" s="148" t="s">
        <v>199</v>
      </c>
      <c r="C31" s="148"/>
      <c r="D31" s="148"/>
      <c r="E31" s="148"/>
      <c r="F31" s="148"/>
      <c r="G31" s="148"/>
      <c r="H31" s="148"/>
      <c r="I31" s="148"/>
      <c r="J31" s="148"/>
      <c r="K31" s="148"/>
      <c r="L31" s="148"/>
      <c r="M31" s="148"/>
      <c r="N31" s="148"/>
      <c r="O31" s="148"/>
      <c r="P31" s="148"/>
    </row>
    <row r="32" spans="1:16" ht="6" customHeight="1" x14ac:dyDescent="0.25"/>
    <row r="33" spans="1:16" ht="32.1" customHeight="1" x14ac:dyDescent="0.25">
      <c r="A33" s="3"/>
      <c r="B33" s="148" t="s">
        <v>200</v>
      </c>
      <c r="C33" s="148"/>
      <c r="D33" s="148"/>
      <c r="E33" s="148"/>
      <c r="F33" s="148"/>
      <c r="G33" s="148"/>
      <c r="H33" s="148"/>
      <c r="I33" s="148"/>
      <c r="J33" s="148"/>
      <c r="K33" s="148"/>
      <c r="L33" s="148"/>
      <c r="M33" s="148"/>
      <c r="N33" s="148"/>
      <c r="O33" s="148"/>
      <c r="P33" s="148"/>
    </row>
    <row r="34" spans="1:16" ht="6" customHeight="1" x14ac:dyDescent="0.25"/>
    <row r="35" spans="1:16" x14ac:dyDescent="0.25">
      <c r="A35" s="3"/>
      <c r="B35" s="131" t="s">
        <v>98</v>
      </c>
      <c r="C35" s="131"/>
      <c r="D35" s="131"/>
      <c r="E35" s="131"/>
      <c r="F35" s="131"/>
      <c r="G35" s="131"/>
      <c r="H35" s="131"/>
      <c r="I35" s="131"/>
      <c r="J35" s="131"/>
      <c r="K35" s="132" t="s">
        <v>194</v>
      </c>
      <c r="M35" s="131"/>
      <c r="N35" s="131"/>
      <c r="O35" s="131"/>
      <c r="P35" s="131"/>
    </row>
    <row r="36" spans="1:16" ht="15" customHeight="1" x14ac:dyDescent="0.25">
      <c r="A36" s="3"/>
      <c r="B36" s="128" t="s">
        <v>99</v>
      </c>
      <c r="C36" s="133"/>
      <c r="D36" s="133"/>
      <c r="E36" s="133"/>
      <c r="F36" s="134" t="s">
        <v>100</v>
      </c>
      <c r="G36" s="133"/>
      <c r="H36" s="133"/>
      <c r="I36" s="133"/>
      <c r="J36" s="133"/>
      <c r="K36" s="133"/>
      <c r="L36" s="133"/>
      <c r="M36" s="133"/>
      <c r="N36" s="130"/>
      <c r="O36" s="133"/>
      <c r="P36" s="133"/>
    </row>
    <row r="37" spans="1:16" ht="15" customHeight="1" x14ac:dyDescent="0.25">
      <c r="A37" s="3"/>
      <c r="B37" s="128" t="s">
        <v>101</v>
      </c>
      <c r="C37" s="128"/>
      <c r="D37" s="128"/>
      <c r="E37" s="128"/>
      <c r="F37" s="128"/>
      <c r="G37" s="128"/>
      <c r="H37" s="128"/>
      <c r="I37" s="128"/>
      <c r="J37" s="128"/>
      <c r="K37" s="135"/>
      <c r="L37" s="128"/>
      <c r="M37" s="136" t="s">
        <v>201</v>
      </c>
      <c r="O37" s="128"/>
      <c r="P37" s="128"/>
    </row>
    <row r="38" spans="1:16" ht="15" customHeight="1" x14ac:dyDescent="0.25">
      <c r="C38" s="105"/>
      <c r="D38" s="105"/>
      <c r="E38" s="105"/>
      <c r="F38" s="105"/>
      <c r="G38" s="105"/>
      <c r="H38" s="105"/>
      <c r="I38" s="105"/>
      <c r="J38" s="105"/>
      <c r="K38" s="105"/>
      <c r="L38" s="105"/>
      <c r="M38" s="105"/>
      <c r="O38" s="105"/>
    </row>
  </sheetData>
  <sheetProtection algorithmName="SHA-512" hashValue="9q5w4NoEnX8yWd16lIhvDq+faaFXofyr6UESGx52CAnG8/js9I0DXetX46zDrRkZ2oLHUsIzJ+DzB8daMVS90A==" saltValue="Xp/E/SaVOVMm6LxV1GMlBg==" spinCount="100000" sheet="1" objects="1" scenarios="1"/>
  <mergeCells count="21">
    <mergeCell ref="B27:P27"/>
    <mergeCell ref="B31:P31"/>
    <mergeCell ref="B33:P33"/>
    <mergeCell ref="E20:K20"/>
    <mergeCell ref="B20:D20"/>
    <mergeCell ref="E21:K21"/>
    <mergeCell ref="B24:D24"/>
    <mergeCell ref="B25:D25"/>
    <mergeCell ref="E22:K22"/>
    <mergeCell ref="E23:K23"/>
    <mergeCell ref="E24:K24"/>
    <mergeCell ref="E25:K25"/>
    <mergeCell ref="B22:D22"/>
    <mergeCell ref="B23:D23"/>
    <mergeCell ref="B29:P29"/>
    <mergeCell ref="B17:P18"/>
    <mergeCell ref="B11:P11"/>
    <mergeCell ref="B13:P13"/>
    <mergeCell ref="B15:P15"/>
    <mergeCell ref="B14:D14"/>
    <mergeCell ref="E14:N14"/>
  </mergeCells>
  <hyperlinks>
    <hyperlink ref="E14" r:id="rId1"/>
    <hyperlink ref="F36" r:id="rId2"/>
    <hyperlink ref="K35" r:id="rId3"/>
    <hyperlink ref="M37" r:id="rId4"/>
  </hyperlinks>
  <pageMargins left="0.7" right="0.7" top="0.7" bottom="0.75" header="0.3" footer="0.3"/>
  <pageSetup scale="78" fitToWidth="0" fitToHeight="0" orientation="landscape" r:id="rId5"/>
  <headerFooter>
    <oddFooter>&amp;LJune 15, 2018&amp;CFinal&amp;RRead Me Worksheet</oddFooter>
  </headerFooter>
  <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6FE94"/>
  </sheetPr>
  <dimension ref="B1:P30"/>
  <sheetViews>
    <sheetView showGridLines="0" showRuler="0" zoomScaleNormal="100" zoomScaleSheetLayoutView="85" workbookViewId="0">
      <selection activeCell="E16" sqref="E16:F17"/>
    </sheetView>
  </sheetViews>
  <sheetFormatPr defaultRowHeight="15" x14ac:dyDescent="0.25"/>
  <cols>
    <col min="1" max="1" width="0.85546875" style="102" customWidth="1"/>
    <col min="2" max="2" width="10.7109375" style="102" customWidth="1"/>
    <col min="3" max="3" width="7.28515625" style="102" customWidth="1"/>
    <col min="4" max="4" width="8.7109375" style="102" customWidth="1"/>
    <col min="5" max="5" width="7.28515625" style="102" customWidth="1"/>
    <col min="6" max="6" width="8.7109375" style="102" customWidth="1"/>
    <col min="7" max="7" width="7.28515625" style="102" customWidth="1"/>
    <col min="8" max="8" width="8.7109375" style="102" customWidth="1"/>
    <col min="9" max="9" width="8.85546875" style="102" bestFit="1" customWidth="1"/>
    <col min="10" max="10" width="8.7109375" style="102" customWidth="1"/>
    <col min="11" max="11" width="7.28515625" style="102" customWidth="1"/>
    <col min="12" max="12" width="8.7109375" style="102" customWidth="1"/>
    <col min="13" max="13" width="7.28515625" style="102" customWidth="1"/>
    <col min="14" max="14" width="6.7109375" style="102" customWidth="1"/>
    <col min="15" max="15" width="7.28515625" style="102" customWidth="1"/>
    <col min="16" max="16" width="6.7109375" style="102" customWidth="1"/>
    <col min="17" max="16384" width="9.140625" style="102"/>
  </cols>
  <sheetData>
    <row r="1" spans="2:16" ht="18.75" x14ac:dyDescent="0.3">
      <c r="B1" s="3"/>
      <c r="C1" s="3"/>
      <c r="D1" s="4"/>
      <c r="E1" s="3"/>
      <c r="F1" s="5"/>
      <c r="G1" s="3"/>
      <c r="H1" s="3"/>
      <c r="I1" s="3"/>
      <c r="J1" s="3"/>
      <c r="K1" s="5" t="s">
        <v>5</v>
      </c>
      <c r="L1" s="3"/>
      <c r="M1" s="3"/>
      <c r="N1" s="3"/>
      <c r="O1" s="3"/>
      <c r="P1" s="3"/>
    </row>
    <row r="2" spans="2:16" ht="18.75" x14ac:dyDescent="0.3">
      <c r="B2" s="3"/>
      <c r="C2" s="3"/>
      <c r="D2" s="4"/>
      <c r="E2" s="3"/>
      <c r="F2" s="5"/>
      <c r="G2" s="3"/>
      <c r="H2" s="3"/>
      <c r="I2" s="3"/>
      <c r="J2" s="3"/>
      <c r="K2" s="5" t="s">
        <v>11</v>
      </c>
      <c r="L2" s="3"/>
      <c r="M2" s="3"/>
      <c r="N2" s="3"/>
      <c r="O2" s="3"/>
      <c r="P2" s="3"/>
    </row>
    <row r="3" spans="2:16" ht="18.75" x14ac:dyDescent="0.3">
      <c r="B3" s="3"/>
      <c r="C3" s="3"/>
      <c r="D3" s="4"/>
      <c r="E3" s="3"/>
      <c r="F3" s="3"/>
      <c r="G3" s="3"/>
      <c r="H3" s="3"/>
      <c r="I3" s="3"/>
      <c r="J3" s="3"/>
      <c r="K3" s="5" t="s">
        <v>4</v>
      </c>
      <c r="L3" s="3"/>
      <c r="M3" s="3"/>
      <c r="N3" s="3"/>
      <c r="O3" s="3"/>
      <c r="P3" s="3"/>
    </row>
    <row r="4" spans="2:16" ht="18.75" x14ac:dyDescent="0.3">
      <c r="B4" s="3"/>
      <c r="C4" s="3"/>
      <c r="D4" s="4"/>
      <c r="E4" s="3"/>
      <c r="F4" s="5"/>
      <c r="G4" s="3"/>
      <c r="H4" s="3"/>
      <c r="I4" s="3"/>
      <c r="J4" s="3"/>
      <c r="K4" s="5" t="s">
        <v>12</v>
      </c>
      <c r="L4" s="3"/>
      <c r="M4" s="3"/>
      <c r="N4" s="3"/>
      <c r="O4" s="3"/>
      <c r="P4" s="3"/>
    </row>
    <row r="5" spans="2:16" ht="18.75" x14ac:dyDescent="0.3">
      <c r="B5" s="3"/>
      <c r="C5" s="3"/>
      <c r="D5" s="4"/>
      <c r="E5" s="3"/>
      <c r="F5" s="5"/>
      <c r="G5" s="3"/>
      <c r="H5" s="3"/>
      <c r="I5" s="3"/>
      <c r="J5" s="3"/>
      <c r="K5" s="5" t="s">
        <v>1</v>
      </c>
      <c r="L5" s="3"/>
      <c r="M5" s="3"/>
      <c r="N5" s="3"/>
      <c r="O5" s="3"/>
      <c r="P5" s="3"/>
    </row>
    <row r="6" spans="2:16" ht="18.75" x14ac:dyDescent="0.3">
      <c r="B6" s="3"/>
      <c r="C6" s="3"/>
      <c r="D6" s="3"/>
      <c r="E6" s="3"/>
      <c r="F6" s="5"/>
      <c r="G6" s="3"/>
      <c r="H6" s="3"/>
      <c r="I6" s="3"/>
      <c r="J6" s="3"/>
      <c r="K6" s="5"/>
      <c r="L6" s="3"/>
      <c r="M6" s="3"/>
      <c r="N6" s="3"/>
      <c r="O6" s="3"/>
      <c r="P6" s="3"/>
    </row>
    <row r="7" spans="2:16" ht="18.75" x14ac:dyDescent="0.3">
      <c r="B7" s="3"/>
      <c r="C7" s="3"/>
      <c r="D7" s="3"/>
      <c r="E7" s="3"/>
      <c r="F7" s="5"/>
      <c r="G7" s="3"/>
      <c r="H7" s="3"/>
      <c r="I7" s="3"/>
      <c r="J7" s="3"/>
      <c r="L7" s="3"/>
      <c r="M7" s="3"/>
      <c r="N7" s="3"/>
      <c r="O7" s="3"/>
      <c r="P7" s="3"/>
    </row>
    <row r="8" spans="2:16" ht="18.75" x14ac:dyDescent="0.3">
      <c r="B8" s="3"/>
      <c r="C8" s="3"/>
      <c r="D8" s="3"/>
      <c r="E8" s="3"/>
      <c r="F8" s="5"/>
      <c r="G8" s="3"/>
      <c r="H8" s="5"/>
      <c r="I8" s="3"/>
      <c r="J8" s="3"/>
      <c r="K8" s="3"/>
      <c r="L8" s="3"/>
      <c r="M8" s="3"/>
      <c r="N8" s="3"/>
      <c r="O8" s="3"/>
      <c r="P8" s="3"/>
    </row>
    <row r="9" spans="2:16" x14ac:dyDescent="0.25">
      <c r="B9" s="166" t="s">
        <v>2</v>
      </c>
      <c r="C9" s="166"/>
      <c r="D9" s="166"/>
      <c r="E9" s="167" t="str">
        <f>IF('Read Me'!E20="","",'Read Me'!E20)</f>
        <v/>
      </c>
      <c r="F9" s="167"/>
      <c r="G9" s="167"/>
      <c r="H9" s="167"/>
      <c r="I9" s="167"/>
      <c r="J9" s="167"/>
      <c r="K9" s="3"/>
      <c r="L9" s="3"/>
      <c r="M9" s="3"/>
      <c r="N9" s="3"/>
      <c r="O9" s="3"/>
      <c r="P9" s="3"/>
    </row>
    <row r="10" spans="2:16" x14ac:dyDescent="0.25">
      <c r="B10" s="168" t="s">
        <v>103</v>
      </c>
      <c r="C10" s="168"/>
      <c r="D10" s="168"/>
      <c r="E10" s="167" t="str">
        <f>IF('Read Me'!E21="","",'Read Me'!E21)</f>
        <v/>
      </c>
      <c r="F10" s="167"/>
      <c r="G10" s="167"/>
      <c r="H10" s="167"/>
      <c r="I10" s="167"/>
      <c r="J10" s="167"/>
      <c r="K10" s="3"/>
      <c r="L10" s="3"/>
      <c r="M10" s="3"/>
      <c r="N10" s="3"/>
      <c r="O10" s="3"/>
      <c r="P10" s="3"/>
    </row>
    <row r="11" spans="2:16" ht="15" customHeight="1" x14ac:dyDescent="0.25">
      <c r="B11" s="3"/>
      <c r="C11" s="7"/>
      <c r="D11" s="8"/>
      <c r="E11" s="8"/>
      <c r="F11" s="9"/>
      <c r="G11" s="9"/>
      <c r="H11" s="78"/>
      <c r="I11" s="78"/>
      <c r="J11" s="78"/>
      <c r="K11" s="78"/>
      <c r="L11" s="78"/>
      <c r="M11" s="78"/>
      <c r="N11" s="78"/>
      <c r="O11" s="78"/>
      <c r="P11" s="78"/>
    </row>
    <row r="12" spans="2:16" ht="18.75" x14ac:dyDescent="0.3">
      <c r="B12" s="6" t="s">
        <v>108</v>
      </c>
      <c r="C12" s="3"/>
      <c r="D12" s="3"/>
      <c r="E12" s="3"/>
      <c r="F12" s="3"/>
      <c r="G12" s="3"/>
      <c r="H12" s="78"/>
      <c r="I12" s="78"/>
      <c r="J12" s="78"/>
      <c r="K12" s="78"/>
      <c r="L12" s="78"/>
      <c r="M12" s="78"/>
      <c r="N12" s="78"/>
      <c r="O12" s="78"/>
      <c r="P12" s="78"/>
    </row>
    <row r="13" spans="2:16" ht="15.75" x14ac:dyDescent="0.25">
      <c r="B13" s="3" t="s">
        <v>180</v>
      </c>
      <c r="C13" s="3"/>
      <c r="D13" s="3"/>
      <c r="E13" s="3"/>
      <c r="F13" s="3"/>
      <c r="G13" s="3"/>
      <c r="H13" s="78"/>
      <c r="I13" s="78"/>
      <c r="J13" s="78"/>
      <c r="K13" s="78"/>
      <c r="L13" s="78"/>
      <c r="M13" s="78"/>
      <c r="N13" s="78"/>
      <c r="O13" s="78"/>
      <c r="P13" s="78"/>
    </row>
    <row r="14" spans="2:16" ht="9.75" customHeight="1" x14ac:dyDescent="0.3">
      <c r="B14" s="6"/>
      <c r="C14" s="3"/>
      <c r="D14" s="3"/>
      <c r="E14" s="79"/>
      <c r="F14" s="79"/>
      <c r="G14" s="3"/>
      <c r="H14" s="3"/>
      <c r="I14" s="3"/>
      <c r="J14" s="3"/>
      <c r="K14" s="3"/>
      <c r="L14" s="3"/>
      <c r="M14" s="3"/>
      <c r="N14" s="3"/>
    </row>
    <row r="15" spans="2:16" ht="22.5" customHeight="1" x14ac:dyDescent="0.25">
      <c r="B15" s="163" t="s">
        <v>104</v>
      </c>
      <c r="C15" s="169" t="s">
        <v>18</v>
      </c>
      <c r="D15" s="170"/>
      <c r="E15" s="170"/>
      <c r="F15" s="171"/>
      <c r="G15" s="3"/>
      <c r="H15" s="3"/>
      <c r="I15" s="3"/>
      <c r="J15" s="3"/>
      <c r="K15" s="3"/>
      <c r="L15" s="3"/>
      <c r="M15" s="3"/>
      <c r="N15" s="3"/>
    </row>
    <row r="16" spans="2:16" ht="22.5" customHeight="1" x14ac:dyDescent="0.25">
      <c r="B16" s="164"/>
      <c r="C16" s="159" t="s">
        <v>188</v>
      </c>
      <c r="D16" s="160"/>
      <c r="E16" s="159" t="s">
        <v>189</v>
      </c>
      <c r="F16" s="160"/>
      <c r="G16" s="78"/>
      <c r="H16" s="78"/>
      <c r="I16" s="3"/>
      <c r="J16" s="3"/>
      <c r="K16" s="3"/>
      <c r="L16" s="3"/>
      <c r="M16" s="3"/>
      <c r="N16" s="3"/>
    </row>
    <row r="17" spans="2:15" ht="37.5" customHeight="1" x14ac:dyDescent="0.25">
      <c r="B17" s="165"/>
      <c r="C17" s="161"/>
      <c r="D17" s="162"/>
      <c r="E17" s="161"/>
      <c r="F17" s="162"/>
      <c r="G17" s="3"/>
      <c r="H17" s="3"/>
      <c r="I17" s="3"/>
      <c r="J17" s="3"/>
      <c r="K17" s="3"/>
      <c r="L17" s="3"/>
      <c r="M17" s="3"/>
      <c r="N17" s="3"/>
    </row>
    <row r="18" spans="2:15" x14ac:dyDescent="0.25">
      <c r="B18" s="101">
        <v>1</v>
      </c>
      <c r="C18" s="2"/>
      <c r="D18" s="106" t="s">
        <v>16</v>
      </c>
      <c r="E18" s="2"/>
      <c r="F18" s="106" t="s">
        <v>16</v>
      </c>
      <c r="G18" s="3"/>
      <c r="H18" s="3"/>
      <c r="I18" s="3"/>
      <c r="J18" s="3"/>
      <c r="K18" s="3"/>
      <c r="L18" s="3"/>
      <c r="M18" s="3"/>
      <c r="N18" s="3"/>
    </row>
    <row r="19" spans="2:15" x14ac:dyDescent="0.25">
      <c r="B19" s="101">
        <v>2</v>
      </c>
      <c r="C19" s="18"/>
      <c r="D19" s="106" t="s">
        <v>16</v>
      </c>
      <c r="E19" s="18"/>
      <c r="F19" s="106" t="s">
        <v>16</v>
      </c>
      <c r="G19" s="3"/>
      <c r="H19" s="3"/>
      <c r="I19" s="3"/>
      <c r="J19" s="3"/>
      <c r="K19" s="3"/>
      <c r="L19" s="3"/>
      <c r="M19" s="3"/>
      <c r="N19" s="3"/>
    </row>
    <row r="20" spans="2:15" x14ac:dyDescent="0.25">
      <c r="B20" s="101">
        <f t="shared" ref="B20:B22" si="0">SUM(B19+1)</f>
        <v>3</v>
      </c>
      <c r="C20" s="18"/>
      <c r="D20" s="106" t="s">
        <v>16</v>
      </c>
      <c r="E20" s="18"/>
      <c r="F20" s="106" t="s">
        <v>16</v>
      </c>
      <c r="G20" s="3"/>
      <c r="H20" s="3"/>
      <c r="I20" s="3"/>
      <c r="J20" s="3"/>
      <c r="K20" s="3"/>
      <c r="L20" s="3"/>
      <c r="M20" s="3"/>
      <c r="N20" s="3"/>
    </row>
    <row r="21" spans="2:15" x14ac:dyDescent="0.25">
      <c r="B21" s="101">
        <f t="shared" si="0"/>
        <v>4</v>
      </c>
      <c r="C21" s="18"/>
      <c r="D21" s="106" t="s">
        <v>16</v>
      </c>
      <c r="E21" s="18"/>
      <c r="F21" s="106" t="s">
        <v>16</v>
      </c>
      <c r="G21" s="3"/>
      <c r="H21" s="3"/>
      <c r="I21" s="3"/>
      <c r="J21" s="3"/>
      <c r="K21" s="3"/>
      <c r="L21" s="3"/>
      <c r="M21" s="3"/>
      <c r="N21" s="3"/>
    </row>
    <row r="22" spans="2:15" x14ac:dyDescent="0.25">
      <c r="B22" s="101">
        <f t="shared" si="0"/>
        <v>5</v>
      </c>
      <c r="C22" s="18"/>
      <c r="D22" s="106" t="s">
        <v>16</v>
      </c>
      <c r="E22" s="18"/>
      <c r="F22" s="106" t="s">
        <v>16</v>
      </c>
      <c r="G22" s="3"/>
      <c r="H22" s="3"/>
      <c r="I22" s="3"/>
      <c r="J22" s="3"/>
      <c r="K22" s="3"/>
      <c r="L22" s="3"/>
      <c r="M22" s="3"/>
      <c r="N22" s="3"/>
    </row>
    <row r="23" spans="2:15" x14ac:dyDescent="0.25">
      <c r="B23" s="101" t="s">
        <v>0</v>
      </c>
      <c r="C23" s="14">
        <f>SUM(C18:C22)</f>
        <v>0</v>
      </c>
      <c r="D23" s="106" t="s">
        <v>16</v>
      </c>
      <c r="E23" s="14">
        <f>SUM(E18:E22)</f>
        <v>0</v>
      </c>
      <c r="F23" s="106" t="s">
        <v>16</v>
      </c>
      <c r="G23" s="3"/>
      <c r="H23" s="3"/>
      <c r="I23" s="3"/>
      <c r="J23" s="3"/>
      <c r="K23" s="3"/>
      <c r="L23" s="3"/>
      <c r="M23" s="3"/>
      <c r="N23" s="3"/>
    </row>
    <row r="24" spans="2:15" x14ac:dyDescent="0.25">
      <c r="B24" s="3"/>
      <c r="C24" s="3"/>
      <c r="D24" s="3"/>
      <c r="E24" s="3"/>
      <c r="F24" s="3"/>
      <c r="G24" s="3"/>
      <c r="H24" s="3"/>
      <c r="I24" s="3"/>
      <c r="J24" s="3"/>
      <c r="K24" s="3"/>
      <c r="L24" s="3"/>
      <c r="M24" s="3"/>
      <c r="N24" s="3"/>
    </row>
    <row r="25" spans="2:15" x14ac:dyDescent="0.25">
      <c r="B25" s="3"/>
      <c r="C25" s="3"/>
      <c r="D25" s="3"/>
      <c r="E25" s="3"/>
      <c r="F25" s="3"/>
      <c r="G25" s="3"/>
      <c r="H25" s="3"/>
      <c r="I25" s="3"/>
      <c r="J25" s="3"/>
      <c r="K25" s="3"/>
      <c r="L25" s="3"/>
      <c r="M25" s="3"/>
      <c r="N25" s="3"/>
    </row>
    <row r="26" spans="2:15" x14ac:dyDescent="0.25">
      <c r="B26" s="3"/>
      <c r="C26" s="3"/>
      <c r="D26" s="3"/>
      <c r="E26" s="3"/>
      <c r="F26" s="3"/>
      <c r="G26" s="3"/>
      <c r="H26" s="3"/>
      <c r="I26" s="3"/>
      <c r="J26" s="3"/>
      <c r="K26" s="3"/>
      <c r="L26" s="3"/>
      <c r="M26" s="3"/>
      <c r="N26" s="3"/>
      <c r="O26" s="3"/>
    </row>
    <row r="27" spans="2:15" x14ac:dyDescent="0.25">
      <c r="B27" s="3"/>
      <c r="C27" s="3"/>
      <c r="D27" s="3"/>
      <c r="E27" s="3"/>
      <c r="F27" s="3"/>
      <c r="G27" s="3"/>
      <c r="H27" s="3"/>
      <c r="I27" s="3"/>
      <c r="J27" s="3"/>
      <c r="K27" s="3"/>
      <c r="L27" s="3"/>
      <c r="M27" s="3"/>
      <c r="N27" s="3"/>
      <c r="O27" s="3"/>
    </row>
    <row r="28" spans="2:15" x14ac:dyDescent="0.25">
      <c r="B28" s="3"/>
      <c r="C28" s="3"/>
      <c r="D28" s="3"/>
      <c r="E28" s="3"/>
      <c r="F28" s="3"/>
      <c r="G28" s="3"/>
      <c r="H28" s="3"/>
      <c r="I28" s="3"/>
      <c r="J28" s="3"/>
      <c r="K28" s="3"/>
      <c r="L28" s="3"/>
      <c r="M28" s="3"/>
      <c r="N28" s="3"/>
      <c r="O28" s="3"/>
    </row>
    <row r="29" spans="2:15" ht="15" customHeight="1" x14ac:dyDescent="0.25">
      <c r="B29" s="158" t="s">
        <v>204</v>
      </c>
      <c r="C29" s="158"/>
      <c r="D29" s="158"/>
      <c r="E29" s="158"/>
      <c r="F29" s="158"/>
      <c r="G29" s="158"/>
      <c r="H29" s="14">
        <f>SUM(Calcs!I6:I10)</f>
        <v>0</v>
      </c>
      <c r="I29" s="140" t="s">
        <v>20</v>
      </c>
      <c r="J29" s="3"/>
      <c r="K29" s="3"/>
      <c r="L29" s="3"/>
    </row>
    <row r="30" spans="2:15" x14ac:dyDescent="0.25">
      <c r="B30" s="158" t="s">
        <v>205</v>
      </c>
      <c r="C30" s="158"/>
      <c r="D30" s="158"/>
      <c r="E30" s="158"/>
      <c r="F30" s="158"/>
      <c r="G30" s="158"/>
      <c r="H30" s="14">
        <f>Calcs!D45</f>
        <v>0</v>
      </c>
      <c r="I30" s="141" t="s">
        <v>16</v>
      </c>
      <c r="J30" s="3"/>
      <c r="K30" s="3"/>
      <c r="L30" s="3"/>
    </row>
  </sheetData>
  <sheetProtection algorithmName="SHA-512" hashValue="fRk2bHbkqfwCeo0J8IfyT2HklYmPU1Bmf+I7E5GNLUKadUqB0VzSDG5EY+1hiwU/TQxZI2JKIKHGZm0wnnnmzA==" saltValue="xoWPIphWQTILDoDLAxCOnQ==" spinCount="100000" sheet="1" objects="1" scenarios="1"/>
  <mergeCells count="10">
    <mergeCell ref="B29:G29"/>
    <mergeCell ref="B30:G30"/>
    <mergeCell ref="E16:F17"/>
    <mergeCell ref="B15:B17"/>
    <mergeCell ref="B9:D9"/>
    <mergeCell ref="E9:J9"/>
    <mergeCell ref="B10:D10"/>
    <mergeCell ref="E10:J10"/>
    <mergeCell ref="C16:D17"/>
    <mergeCell ref="C15:F15"/>
  </mergeCells>
  <conditionalFormatting sqref="C23">
    <cfRule type="cellIs" dxfId="29" priority="15" operator="equal">
      <formula>0</formula>
    </cfRule>
  </conditionalFormatting>
  <conditionalFormatting sqref="E23">
    <cfRule type="cellIs" dxfId="28" priority="9" operator="equal">
      <formula>0</formula>
    </cfRule>
  </conditionalFormatting>
  <conditionalFormatting sqref="E19">
    <cfRule type="cellIs" dxfId="27" priority="8" operator="notBetween">
      <formula>0</formula>
      <formula>SUM($C$18,#REF!)</formula>
    </cfRule>
  </conditionalFormatting>
  <conditionalFormatting sqref="E18">
    <cfRule type="cellIs" dxfId="26" priority="7" operator="notBetween">
      <formula>0</formula>
      <formula>SUM($C$18,#REF!)</formula>
    </cfRule>
  </conditionalFormatting>
  <conditionalFormatting sqref="E20">
    <cfRule type="cellIs" dxfId="25" priority="6" operator="notBetween">
      <formula>0</formula>
      <formula>SUM($C$18,#REF!)</formula>
    </cfRule>
  </conditionalFormatting>
  <conditionalFormatting sqref="E21">
    <cfRule type="cellIs" dxfId="24" priority="5" operator="notBetween">
      <formula>0</formula>
      <formula>SUM($C$18,#REF!)</formula>
    </cfRule>
  </conditionalFormatting>
  <conditionalFormatting sqref="E22">
    <cfRule type="cellIs" dxfId="23" priority="4" operator="notBetween">
      <formula>0</formula>
      <formula>SUM($C$18,#REF!)</formula>
    </cfRule>
  </conditionalFormatting>
  <conditionalFormatting sqref="H30">
    <cfRule type="cellIs" dxfId="22" priority="3" operator="equal">
      <formula>0</formula>
    </cfRule>
  </conditionalFormatting>
  <conditionalFormatting sqref="H29">
    <cfRule type="cellIs" dxfId="21" priority="2" operator="equal">
      <formula>0</formula>
    </cfRule>
  </conditionalFormatting>
  <conditionalFormatting sqref="H29:H30">
    <cfRule type="cellIs" dxfId="20" priority="1" operator="equal">
      <formula>0</formula>
    </cfRule>
  </conditionalFormatting>
  <dataValidations count="1">
    <dataValidation type="decimal" allowBlank="1" showInputMessage="1" showErrorMessage="1" sqref="C18:C22 E18:E22">
      <formula1>0</formula1>
      <formula2>10000</formula2>
    </dataValidation>
  </dataValidations>
  <pageMargins left="0.7" right="0.7" top="0.75" bottom="0.75" header="0.3" footer="0.3"/>
  <pageSetup fitToWidth="0" fitToHeight="0" orientation="landscape" r:id="rId1"/>
  <headerFooter>
    <oddFooter>&amp;LJune 15, 2018&amp;CFINAL&amp;RDelta Worksheet</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6FE94"/>
  </sheetPr>
  <dimension ref="B1:M29"/>
  <sheetViews>
    <sheetView showGridLines="0" showRuler="0" zoomScaleNormal="100" zoomScaleSheetLayoutView="85" workbookViewId="0">
      <selection activeCell="E16" sqref="E16:F17"/>
    </sheetView>
  </sheetViews>
  <sheetFormatPr defaultRowHeight="15" x14ac:dyDescent="0.25"/>
  <cols>
    <col min="1" max="1" width="0.85546875" style="102" customWidth="1"/>
    <col min="2" max="3" width="10.7109375" style="102" customWidth="1"/>
    <col min="4" max="4" width="8.7109375" style="102" customWidth="1"/>
    <col min="5" max="5" width="10.7109375" style="102" customWidth="1"/>
    <col min="6" max="6" width="8.7109375" style="102" customWidth="1"/>
    <col min="7" max="7" width="8.85546875" style="102" customWidth="1"/>
    <col min="8" max="8" width="8.85546875" style="102" bestFit="1" customWidth="1"/>
    <col min="9" max="9" width="10.42578125" style="102" customWidth="1"/>
    <col min="10" max="10" width="9.140625" style="102" customWidth="1"/>
    <col min="11" max="11" width="9.140625" style="102"/>
    <col min="12" max="12" width="10.28515625" style="102" bestFit="1" customWidth="1"/>
    <col min="13" max="16384" width="9.140625" style="102"/>
  </cols>
  <sheetData>
    <row r="1" spans="2:13" ht="18.75" x14ac:dyDescent="0.3">
      <c r="D1" s="103"/>
      <c r="F1" s="104"/>
      <c r="I1" s="104" t="s">
        <v>5</v>
      </c>
    </row>
    <row r="2" spans="2:13" ht="18.75" x14ac:dyDescent="0.3">
      <c r="B2" s="3"/>
      <c r="C2" s="3"/>
      <c r="D2" s="4"/>
      <c r="E2" s="3"/>
      <c r="F2" s="5"/>
      <c r="G2" s="3"/>
      <c r="H2" s="3"/>
      <c r="I2" s="5" t="s">
        <v>11</v>
      </c>
      <c r="J2" s="3"/>
      <c r="K2" s="3"/>
      <c r="L2" s="3"/>
      <c r="M2" s="3"/>
    </row>
    <row r="3" spans="2:13" ht="18.75" x14ac:dyDescent="0.3">
      <c r="B3" s="3"/>
      <c r="C3" s="3"/>
      <c r="D3" s="4"/>
      <c r="E3" s="3"/>
      <c r="F3" s="3"/>
      <c r="G3" s="3"/>
      <c r="H3" s="3"/>
      <c r="I3" s="5" t="s">
        <v>4</v>
      </c>
      <c r="J3" s="3"/>
      <c r="K3" s="3"/>
      <c r="L3" s="3"/>
      <c r="M3" s="3"/>
    </row>
    <row r="4" spans="2:13" ht="18.75" x14ac:dyDescent="0.3">
      <c r="B4" s="3"/>
      <c r="C4" s="3"/>
      <c r="D4" s="4"/>
      <c r="E4" s="3"/>
      <c r="F4" s="5"/>
      <c r="G4" s="3"/>
      <c r="H4" s="3"/>
      <c r="I4" s="5" t="s">
        <v>12</v>
      </c>
      <c r="J4" s="3"/>
      <c r="K4" s="3"/>
      <c r="L4" s="3"/>
      <c r="M4" s="3"/>
    </row>
    <row r="5" spans="2:13" ht="18.75" x14ac:dyDescent="0.3">
      <c r="B5" s="3"/>
      <c r="C5" s="3"/>
      <c r="D5" s="4"/>
      <c r="E5" s="3"/>
      <c r="F5" s="5"/>
      <c r="G5" s="3"/>
      <c r="H5" s="3"/>
      <c r="I5" s="5" t="s">
        <v>1</v>
      </c>
      <c r="J5" s="3"/>
      <c r="K5" s="3"/>
      <c r="L5" s="3"/>
      <c r="M5" s="3"/>
    </row>
    <row r="6" spans="2:13" ht="18.75" x14ac:dyDescent="0.3">
      <c r="B6" s="3"/>
      <c r="C6" s="3"/>
      <c r="D6" s="3"/>
      <c r="E6" s="3"/>
      <c r="F6" s="5"/>
      <c r="G6" s="3"/>
      <c r="H6" s="3"/>
      <c r="I6" s="5"/>
      <c r="J6" s="3"/>
      <c r="K6" s="3"/>
      <c r="L6" s="3"/>
      <c r="M6" s="3"/>
    </row>
    <row r="7" spans="2:13" ht="18.75" x14ac:dyDescent="0.3">
      <c r="B7" s="3"/>
      <c r="C7" s="3"/>
      <c r="D7" s="3"/>
      <c r="E7" s="3"/>
      <c r="F7" s="5"/>
      <c r="G7" s="3"/>
      <c r="H7" s="3"/>
      <c r="J7" s="3"/>
      <c r="K7" s="3"/>
      <c r="L7" s="3"/>
      <c r="M7" s="3"/>
    </row>
    <row r="8" spans="2:13" ht="18.75" x14ac:dyDescent="0.3">
      <c r="B8" s="3"/>
      <c r="C8" s="3"/>
      <c r="D8" s="3"/>
      <c r="E8" s="3"/>
      <c r="F8" s="5"/>
      <c r="G8" s="3"/>
      <c r="H8" s="5"/>
      <c r="I8" s="3"/>
      <c r="J8" s="3"/>
      <c r="K8" s="3"/>
      <c r="L8" s="3"/>
      <c r="M8" s="3"/>
    </row>
    <row r="9" spans="2:13" x14ac:dyDescent="0.25">
      <c r="B9" s="168" t="s">
        <v>2</v>
      </c>
      <c r="C9" s="168"/>
      <c r="D9" s="167" t="str">
        <f>IF('Read Me'!E20="","",'Read Me'!E20)</f>
        <v/>
      </c>
      <c r="E9" s="167"/>
      <c r="F9" s="167"/>
      <c r="G9" s="167"/>
      <c r="H9" s="167"/>
      <c r="I9" s="3"/>
      <c r="J9" s="3"/>
      <c r="K9" s="3"/>
      <c r="L9" s="3"/>
      <c r="M9" s="3"/>
    </row>
    <row r="10" spans="2:13" x14ac:dyDescent="0.25">
      <c r="B10" s="168" t="s">
        <v>103</v>
      </c>
      <c r="C10" s="168"/>
      <c r="D10" s="167" t="str">
        <f>IF('Read Me'!E21="","",'Read Me'!E21)</f>
        <v/>
      </c>
      <c r="E10" s="167"/>
      <c r="F10" s="167"/>
      <c r="G10" s="167"/>
      <c r="H10" s="167"/>
      <c r="I10" s="3"/>
      <c r="J10" s="3"/>
      <c r="K10" s="3"/>
      <c r="L10" s="3"/>
      <c r="M10" s="3"/>
    </row>
    <row r="11" spans="2:13" x14ac:dyDescent="0.25">
      <c r="B11" s="3"/>
      <c r="C11" s="7"/>
      <c r="D11" s="8"/>
      <c r="E11" s="8"/>
      <c r="F11" s="9"/>
      <c r="G11" s="9"/>
      <c r="H11" s="9"/>
      <c r="I11" s="9"/>
      <c r="J11" s="3"/>
      <c r="K11" s="3"/>
      <c r="L11" s="3"/>
      <c r="M11" s="3"/>
    </row>
    <row r="12" spans="2:13" ht="18.75" x14ac:dyDescent="0.3">
      <c r="B12" s="6" t="s">
        <v>111</v>
      </c>
      <c r="C12" s="3"/>
      <c r="D12" s="3"/>
      <c r="E12" s="3"/>
      <c r="F12" s="3"/>
      <c r="G12" s="3"/>
      <c r="H12" s="3"/>
      <c r="I12" s="3"/>
      <c r="J12" s="3"/>
      <c r="K12" s="3"/>
      <c r="L12" s="3"/>
      <c r="M12" s="3"/>
    </row>
    <row r="13" spans="2:13" x14ac:dyDescent="0.25">
      <c r="B13" s="3" t="s">
        <v>206</v>
      </c>
      <c r="C13" s="3"/>
      <c r="D13" s="3"/>
      <c r="E13" s="3"/>
      <c r="F13" s="3"/>
      <c r="G13" s="3"/>
      <c r="H13" s="3"/>
      <c r="I13" s="3"/>
      <c r="J13" s="3"/>
      <c r="K13" s="3"/>
      <c r="L13" s="3"/>
      <c r="M13" s="3"/>
    </row>
    <row r="14" spans="2:13" ht="9.75" customHeight="1" x14ac:dyDescent="0.3">
      <c r="B14" s="6"/>
      <c r="C14" s="3"/>
      <c r="D14" s="3"/>
      <c r="E14" s="3"/>
      <c r="F14" s="3"/>
      <c r="G14" s="3"/>
      <c r="H14" s="3"/>
      <c r="I14" s="3"/>
      <c r="J14" s="3"/>
      <c r="K14" s="3"/>
      <c r="L14" s="3"/>
      <c r="M14" s="3"/>
    </row>
    <row r="15" spans="2:13" ht="22.5" customHeight="1" x14ac:dyDescent="0.25">
      <c r="B15" s="163" t="s">
        <v>104</v>
      </c>
      <c r="C15" s="169" t="s">
        <v>15</v>
      </c>
      <c r="D15" s="170"/>
      <c r="E15" s="170"/>
      <c r="F15" s="171"/>
      <c r="G15" s="127"/>
      <c r="H15" s="127"/>
      <c r="I15" s="13"/>
      <c r="J15" s="3"/>
      <c r="K15" s="3"/>
      <c r="L15" s="3"/>
      <c r="M15" s="3"/>
    </row>
    <row r="16" spans="2:13" ht="60" customHeight="1" x14ac:dyDescent="0.25">
      <c r="B16" s="164"/>
      <c r="C16" s="159" t="s">
        <v>186</v>
      </c>
      <c r="D16" s="160"/>
      <c r="E16" s="159" t="s">
        <v>187</v>
      </c>
      <c r="F16" s="160"/>
      <c r="G16" s="3"/>
      <c r="H16" s="3"/>
      <c r="I16" s="3"/>
      <c r="J16" s="3"/>
      <c r="K16" s="3"/>
    </row>
    <row r="17" spans="2:13" ht="15" customHeight="1" x14ac:dyDescent="0.25">
      <c r="B17" s="165"/>
      <c r="C17" s="161"/>
      <c r="D17" s="162"/>
      <c r="E17" s="161"/>
      <c r="F17" s="162"/>
      <c r="G17" s="3"/>
      <c r="H17" s="3"/>
      <c r="I17" s="3"/>
      <c r="J17" s="3"/>
      <c r="K17" s="3"/>
    </row>
    <row r="18" spans="2:13" x14ac:dyDescent="0.25">
      <c r="B18" s="101">
        <v>1</v>
      </c>
      <c r="C18" s="2"/>
      <c r="D18" s="106" t="s">
        <v>16</v>
      </c>
      <c r="E18" s="2"/>
      <c r="F18" s="106" t="s">
        <v>16</v>
      </c>
      <c r="G18" s="3"/>
      <c r="H18" s="3"/>
      <c r="I18" s="3"/>
      <c r="J18" s="3"/>
      <c r="K18" s="3"/>
    </row>
    <row r="19" spans="2:13" x14ac:dyDescent="0.25">
      <c r="B19" s="101">
        <v>2</v>
      </c>
      <c r="C19" s="18"/>
      <c r="D19" s="106" t="s">
        <v>16</v>
      </c>
      <c r="E19" s="18"/>
      <c r="F19" s="106" t="s">
        <v>16</v>
      </c>
      <c r="G19" s="3"/>
      <c r="H19" s="3"/>
      <c r="I19" s="3"/>
      <c r="J19" s="3"/>
      <c r="K19" s="3"/>
    </row>
    <row r="20" spans="2:13" x14ac:dyDescent="0.25">
      <c r="B20" s="101">
        <f t="shared" ref="B20:B22" si="0">SUM(B19+1)</f>
        <v>3</v>
      </c>
      <c r="C20" s="18"/>
      <c r="D20" s="106" t="s">
        <v>16</v>
      </c>
      <c r="E20" s="18"/>
      <c r="F20" s="106" t="s">
        <v>16</v>
      </c>
      <c r="G20" s="3"/>
      <c r="H20" s="3"/>
      <c r="I20" s="3"/>
      <c r="J20" s="3"/>
      <c r="K20" s="3"/>
    </row>
    <row r="21" spans="2:13" x14ac:dyDescent="0.25">
      <c r="B21" s="101">
        <f t="shared" si="0"/>
        <v>4</v>
      </c>
      <c r="C21" s="18"/>
      <c r="D21" s="106" t="s">
        <v>16</v>
      </c>
      <c r="E21" s="18"/>
      <c r="F21" s="106" t="s">
        <v>16</v>
      </c>
      <c r="G21" s="3"/>
      <c r="H21" s="3"/>
      <c r="I21" s="3"/>
      <c r="J21" s="3"/>
      <c r="K21" s="3"/>
    </row>
    <row r="22" spans="2:13" x14ac:dyDescent="0.25">
      <c r="B22" s="101">
        <f t="shared" si="0"/>
        <v>5</v>
      </c>
      <c r="C22" s="18"/>
      <c r="D22" s="106" t="s">
        <v>16</v>
      </c>
      <c r="E22" s="18"/>
      <c r="F22" s="106" t="s">
        <v>16</v>
      </c>
      <c r="G22" s="3"/>
      <c r="H22" s="3"/>
      <c r="I22" s="3"/>
      <c r="J22" s="3"/>
      <c r="K22" s="3"/>
    </row>
    <row r="23" spans="2:13" x14ac:dyDescent="0.25">
      <c r="B23" s="101" t="s">
        <v>0</v>
      </c>
      <c r="C23" s="10">
        <f>SUM(C18:C22)</f>
        <v>0</v>
      </c>
      <c r="D23" s="106" t="s">
        <v>16</v>
      </c>
      <c r="E23" s="10">
        <f>SUM(E18:E22)</f>
        <v>0</v>
      </c>
      <c r="F23" s="106" t="s">
        <v>16</v>
      </c>
      <c r="G23" s="3"/>
      <c r="H23" s="3"/>
      <c r="I23" s="3"/>
      <c r="J23" s="3"/>
      <c r="K23" s="3"/>
    </row>
    <row r="24" spans="2:13" x14ac:dyDescent="0.25">
      <c r="B24" s="3"/>
      <c r="C24" s="3"/>
      <c r="D24" s="3"/>
      <c r="E24" s="3"/>
      <c r="F24" s="3"/>
      <c r="G24" s="3"/>
      <c r="H24" s="3"/>
      <c r="I24" s="3"/>
      <c r="J24" s="3"/>
      <c r="K24" s="3"/>
      <c r="L24" s="3"/>
      <c r="M24" s="3"/>
    </row>
    <row r="25" spans="2:13" x14ac:dyDescent="0.25">
      <c r="B25" s="3"/>
      <c r="C25" s="3"/>
      <c r="D25" s="3"/>
      <c r="E25" s="3"/>
      <c r="F25" s="3"/>
      <c r="G25" s="3"/>
      <c r="H25" s="3"/>
      <c r="I25" s="3"/>
      <c r="J25" s="3"/>
      <c r="K25" s="3"/>
      <c r="L25" s="3"/>
      <c r="M25" s="3"/>
    </row>
    <row r="26" spans="2:13" x14ac:dyDescent="0.25">
      <c r="B26" s="3"/>
      <c r="C26" s="3"/>
      <c r="D26" s="3"/>
      <c r="E26" s="3"/>
      <c r="F26" s="3"/>
      <c r="G26" s="3"/>
      <c r="H26" s="3"/>
      <c r="I26" s="3"/>
      <c r="J26" s="3"/>
      <c r="K26" s="3"/>
      <c r="L26" s="3"/>
      <c r="M26" s="3"/>
    </row>
    <row r="27" spans="2:13" x14ac:dyDescent="0.25">
      <c r="B27" s="3"/>
      <c r="C27" s="3"/>
      <c r="D27" s="3"/>
      <c r="E27" s="3"/>
      <c r="F27" s="3"/>
      <c r="G27" s="3"/>
      <c r="H27" s="3"/>
      <c r="I27" s="3"/>
      <c r="J27" s="3"/>
      <c r="K27" s="3"/>
      <c r="L27" s="3"/>
      <c r="M27" s="3"/>
    </row>
    <row r="28" spans="2:13" ht="15" customHeight="1" x14ac:dyDescent="0.25">
      <c r="B28" s="158" t="s">
        <v>207</v>
      </c>
      <c r="C28" s="158"/>
      <c r="D28" s="158"/>
      <c r="E28" s="158"/>
      <c r="F28" s="158"/>
      <c r="G28" s="14">
        <f>SUM(Calcs!I16:I20)</f>
        <v>0</v>
      </c>
      <c r="H28" s="140" t="s">
        <v>20</v>
      </c>
      <c r="I28" s="3"/>
      <c r="J28" s="3"/>
      <c r="K28" s="3"/>
      <c r="L28" s="3"/>
    </row>
    <row r="29" spans="2:13" ht="15" customHeight="1" x14ac:dyDescent="0.25"/>
  </sheetData>
  <sheetProtection algorithmName="SHA-512" hashValue="48prXXXQKGcgzQCfDMMpbJcple7SedRWppECWkPWzN+SMlCRWVSnXpOGBPrT1UEJI3Jz7MSklxbqzCzCRGU8Rg==" saltValue="TFkDOFMq2h2Ll+8hfrt2cQ==" spinCount="100000" sheet="1" objects="1" scenarios="1"/>
  <mergeCells count="9">
    <mergeCell ref="B28:F28"/>
    <mergeCell ref="D9:H9"/>
    <mergeCell ref="D10:H10"/>
    <mergeCell ref="B9:C9"/>
    <mergeCell ref="E16:F17"/>
    <mergeCell ref="B10:C10"/>
    <mergeCell ref="C16:D17"/>
    <mergeCell ref="B15:B17"/>
    <mergeCell ref="C15:F15"/>
  </mergeCells>
  <conditionalFormatting sqref="C23">
    <cfRule type="cellIs" dxfId="19" priority="5" operator="equal">
      <formula>0</formula>
    </cfRule>
  </conditionalFormatting>
  <conditionalFormatting sqref="E23">
    <cfRule type="cellIs" dxfId="18" priority="4" operator="equal">
      <formula>0</formula>
    </cfRule>
  </conditionalFormatting>
  <conditionalFormatting sqref="G28">
    <cfRule type="cellIs" dxfId="17" priority="2" operator="equal">
      <formula>0</formula>
    </cfRule>
  </conditionalFormatting>
  <conditionalFormatting sqref="G28">
    <cfRule type="cellIs" dxfId="16" priority="1" operator="equal">
      <formula>0</formula>
    </cfRule>
  </conditionalFormatting>
  <dataValidations count="1">
    <dataValidation type="decimal" allowBlank="1" showInputMessage="1" showErrorMessage="1" sqref="C18:C22 E18:E22">
      <formula1>0</formula1>
      <formula2>10000</formula2>
    </dataValidation>
  </dataValidations>
  <pageMargins left="0.7" right="0.7" top="0.75" bottom="0.75" header="0.3" footer="0.3"/>
  <pageSetup fitToWidth="0" fitToHeight="0" orientation="landscape" r:id="rId1"/>
  <headerFooter>
    <oddFooter>&amp;LJune 15, 2018&amp;CFINAL &amp;RCoastal Farm Worksheet</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6FE94"/>
  </sheetPr>
  <dimension ref="B1:P27"/>
  <sheetViews>
    <sheetView showGridLines="0" showRuler="0" zoomScaleNormal="100" zoomScaleSheetLayoutView="85" workbookViewId="0">
      <selection activeCell="C18" sqref="C18"/>
    </sheetView>
  </sheetViews>
  <sheetFormatPr defaultRowHeight="15" x14ac:dyDescent="0.25"/>
  <cols>
    <col min="1" max="1" width="0.85546875" style="3" customWidth="1"/>
    <col min="2" max="2" width="10.7109375" style="3" customWidth="1"/>
    <col min="3" max="3" width="7.28515625" style="3" customWidth="1"/>
    <col min="4" max="4" width="8.7109375" style="3" customWidth="1"/>
    <col min="5" max="5" width="7.28515625" style="3" customWidth="1"/>
    <col min="6" max="6" width="8.7109375" style="3" customWidth="1"/>
    <col min="7" max="7" width="7.28515625" style="3" customWidth="1"/>
    <col min="8" max="8" width="8.7109375" style="3" customWidth="1"/>
    <col min="9" max="9" width="7.28515625" style="3" customWidth="1"/>
    <col min="10" max="10" width="8.85546875" style="3" customWidth="1"/>
    <col min="11" max="11" width="7.28515625" style="3" customWidth="1"/>
    <col min="12" max="12" width="8.85546875" style="3" bestFit="1" customWidth="1"/>
    <col min="13" max="13" width="7.28515625" style="3" customWidth="1"/>
    <col min="14" max="14" width="6.7109375" style="3" customWidth="1"/>
    <col min="15" max="15" width="7.28515625" style="3" customWidth="1"/>
    <col min="16" max="16" width="6.7109375" style="3" customWidth="1"/>
    <col min="17" max="16384" width="9.140625" style="3"/>
  </cols>
  <sheetData>
    <row r="1" spans="2:16" ht="18.75" x14ac:dyDescent="0.3">
      <c r="D1" s="4"/>
      <c r="F1" s="5"/>
      <c r="K1" s="5" t="s">
        <v>5</v>
      </c>
    </row>
    <row r="2" spans="2:16" ht="18.75" x14ac:dyDescent="0.3">
      <c r="D2" s="4"/>
      <c r="F2" s="5"/>
      <c r="K2" s="5" t="s">
        <v>11</v>
      </c>
    </row>
    <row r="3" spans="2:16" ht="18.75" x14ac:dyDescent="0.3">
      <c r="D3" s="4"/>
      <c r="K3" s="5" t="s">
        <v>4</v>
      </c>
    </row>
    <row r="4" spans="2:16" ht="18.75" x14ac:dyDescent="0.3">
      <c r="D4" s="4"/>
      <c r="F4" s="5"/>
      <c r="K4" s="5" t="s">
        <v>12</v>
      </c>
    </row>
    <row r="5" spans="2:16" ht="18.75" x14ac:dyDescent="0.3">
      <c r="D5" s="4"/>
      <c r="F5" s="5"/>
      <c r="K5" s="5" t="s">
        <v>1</v>
      </c>
    </row>
    <row r="6" spans="2:16" ht="18.75" x14ac:dyDescent="0.3">
      <c r="F6" s="5"/>
      <c r="K6" s="5"/>
    </row>
    <row r="7" spans="2:16" ht="18.75" x14ac:dyDescent="0.3">
      <c r="F7" s="5"/>
    </row>
    <row r="8" spans="2:16" ht="18.75" x14ac:dyDescent="0.3">
      <c r="F8" s="5"/>
      <c r="H8" s="5"/>
    </row>
    <row r="9" spans="2:16" x14ac:dyDescent="0.25">
      <c r="B9" s="166" t="s">
        <v>2</v>
      </c>
      <c r="C9" s="166"/>
      <c r="D9" s="166"/>
      <c r="E9" s="167" t="str">
        <f>IF('Read Me'!E20="","",'Read Me'!E20)</f>
        <v/>
      </c>
      <c r="F9" s="167"/>
      <c r="G9" s="167"/>
      <c r="H9" s="167"/>
      <c r="I9" s="167"/>
      <c r="J9" s="167"/>
    </row>
    <row r="10" spans="2:16" x14ac:dyDescent="0.25">
      <c r="B10" s="168" t="s">
        <v>103</v>
      </c>
      <c r="C10" s="168"/>
      <c r="D10" s="168"/>
      <c r="E10" s="167" t="str">
        <f>IF('Read Me'!E21="","",'Read Me'!E21)</f>
        <v/>
      </c>
      <c r="F10" s="167"/>
      <c r="G10" s="167"/>
      <c r="H10" s="167"/>
      <c r="I10" s="167"/>
      <c r="J10" s="167"/>
    </row>
    <row r="11" spans="2:16" ht="15" customHeight="1" x14ac:dyDescent="0.25">
      <c r="C11" s="7"/>
      <c r="D11" s="8"/>
      <c r="E11" s="8"/>
      <c r="F11" s="9"/>
      <c r="G11" s="9"/>
      <c r="H11" s="78"/>
      <c r="I11" s="78"/>
      <c r="J11" s="78"/>
      <c r="K11" s="78"/>
      <c r="L11" s="78"/>
      <c r="M11" s="78"/>
      <c r="N11" s="78"/>
      <c r="O11" s="78"/>
      <c r="P11" s="78"/>
    </row>
    <row r="12" spans="2:16" ht="18.75" x14ac:dyDescent="0.3">
      <c r="B12" s="6" t="s">
        <v>147</v>
      </c>
      <c r="H12" s="78"/>
      <c r="I12" s="78"/>
      <c r="J12" s="78"/>
      <c r="K12" s="78"/>
      <c r="L12" s="78"/>
    </row>
    <row r="13" spans="2:16" s="102" customFormat="1" x14ac:dyDescent="0.25">
      <c r="B13" s="3" t="s">
        <v>181</v>
      </c>
      <c r="C13" s="3"/>
      <c r="D13" s="3"/>
      <c r="E13" s="3"/>
      <c r="F13" s="3"/>
      <c r="G13" s="3"/>
      <c r="H13" s="3"/>
      <c r="I13" s="3"/>
      <c r="J13" s="3"/>
      <c r="K13" s="3"/>
      <c r="L13" s="3"/>
      <c r="M13" s="3"/>
    </row>
    <row r="14" spans="2:16" s="102" customFormat="1" ht="9.75" customHeight="1" x14ac:dyDescent="0.3">
      <c r="B14" s="6"/>
      <c r="C14" s="3"/>
      <c r="D14" s="3"/>
      <c r="E14" s="3"/>
      <c r="F14" s="3"/>
      <c r="G14" s="3"/>
      <c r="H14" s="3"/>
      <c r="I14" s="3"/>
      <c r="J14" s="3"/>
      <c r="K14" s="3"/>
      <c r="L14" s="3"/>
      <c r="M14" s="3"/>
    </row>
    <row r="15" spans="2:16" ht="22.5" customHeight="1" x14ac:dyDescent="0.25">
      <c r="B15" s="163" t="s">
        <v>104</v>
      </c>
      <c r="C15" s="169" t="s">
        <v>18</v>
      </c>
      <c r="D15" s="170"/>
      <c r="E15" s="170"/>
      <c r="F15" s="170"/>
      <c r="G15" s="170"/>
      <c r="H15" s="170"/>
      <c r="I15" s="170"/>
      <c r="J15" s="170"/>
      <c r="K15" s="170"/>
      <c r="L15" s="171"/>
    </row>
    <row r="16" spans="2:16" ht="60" customHeight="1" x14ac:dyDescent="0.25">
      <c r="B16" s="164"/>
      <c r="C16" s="159" t="s">
        <v>102</v>
      </c>
      <c r="D16" s="160"/>
      <c r="E16" s="159" t="s">
        <v>182</v>
      </c>
      <c r="F16" s="160"/>
      <c r="G16" s="159" t="s">
        <v>183</v>
      </c>
      <c r="H16" s="160"/>
      <c r="I16" s="159" t="s">
        <v>184</v>
      </c>
      <c r="J16" s="160"/>
      <c r="K16" s="159" t="s">
        <v>185</v>
      </c>
      <c r="L16" s="160"/>
    </row>
    <row r="17" spans="2:15" ht="45" customHeight="1" x14ac:dyDescent="0.25">
      <c r="B17" s="165"/>
      <c r="C17" s="161"/>
      <c r="D17" s="162"/>
      <c r="E17" s="161"/>
      <c r="F17" s="162"/>
      <c r="G17" s="161"/>
      <c r="H17" s="162"/>
      <c r="I17" s="161"/>
      <c r="J17" s="162"/>
      <c r="K17" s="161"/>
      <c r="L17" s="162"/>
    </row>
    <row r="18" spans="2:15" x14ac:dyDescent="0.25">
      <c r="B18" s="15">
        <v>1</v>
      </c>
      <c r="C18" s="2"/>
      <c r="D18" s="16" t="s">
        <v>17</v>
      </c>
      <c r="E18" s="2"/>
      <c r="F18" s="16" t="s">
        <v>17</v>
      </c>
      <c r="G18" s="2"/>
      <c r="H18" s="16" t="s">
        <v>17</v>
      </c>
      <c r="I18" s="2"/>
      <c r="J18" s="16" t="s">
        <v>16</v>
      </c>
      <c r="K18" s="2"/>
      <c r="L18" s="16" t="s">
        <v>16</v>
      </c>
    </row>
    <row r="19" spans="2:15" x14ac:dyDescent="0.25">
      <c r="B19" s="15">
        <v>2</v>
      </c>
      <c r="C19" s="18"/>
      <c r="D19" s="16" t="s">
        <v>17</v>
      </c>
      <c r="E19" s="18"/>
      <c r="F19" s="16" t="s">
        <v>17</v>
      </c>
      <c r="G19" s="18"/>
      <c r="H19" s="16" t="s">
        <v>17</v>
      </c>
      <c r="I19" s="18"/>
      <c r="J19" s="16" t="s">
        <v>16</v>
      </c>
      <c r="K19" s="18"/>
      <c r="L19" s="16" t="s">
        <v>16</v>
      </c>
    </row>
    <row r="20" spans="2:15" x14ac:dyDescent="0.25">
      <c r="B20" s="15">
        <f t="shared" ref="B20:B22" si="0">SUM(B19+1)</f>
        <v>3</v>
      </c>
      <c r="C20" s="18"/>
      <c r="D20" s="16" t="s">
        <v>17</v>
      </c>
      <c r="E20" s="18"/>
      <c r="F20" s="16" t="s">
        <v>17</v>
      </c>
      <c r="G20" s="18"/>
      <c r="H20" s="16" t="s">
        <v>17</v>
      </c>
      <c r="I20" s="18"/>
      <c r="J20" s="16" t="s">
        <v>16</v>
      </c>
      <c r="K20" s="18"/>
      <c r="L20" s="16" t="s">
        <v>16</v>
      </c>
    </row>
    <row r="21" spans="2:15" x14ac:dyDescent="0.25">
      <c r="B21" s="15">
        <f t="shared" si="0"/>
        <v>4</v>
      </c>
      <c r="C21" s="18"/>
      <c r="D21" s="16" t="s">
        <v>17</v>
      </c>
      <c r="E21" s="18"/>
      <c r="F21" s="16" t="s">
        <v>17</v>
      </c>
      <c r="G21" s="18"/>
      <c r="H21" s="16" t="s">
        <v>17</v>
      </c>
      <c r="I21" s="18"/>
      <c r="J21" s="16" t="s">
        <v>16</v>
      </c>
      <c r="K21" s="18"/>
      <c r="L21" s="16" t="s">
        <v>16</v>
      </c>
    </row>
    <row r="22" spans="2:15" x14ac:dyDescent="0.25">
      <c r="B22" s="15">
        <f t="shared" si="0"/>
        <v>5</v>
      </c>
      <c r="C22" s="18"/>
      <c r="D22" s="16" t="s">
        <v>17</v>
      </c>
      <c r="E22" s="18"/>
      <c r="F22" s="16" t="s">
        <v>17</v>
      </c>
      <c r="G22" s="18"/>
      <c r="H22" s="16" t="s">
        <v>17</v>
      </c>
      <c r="I22" s="18"/>
      <c r="J22" s="16" t="s">
        <v>16</v>
      </c>
      <c r="K22" s="18"/>
      <c r="L22" s="16" t="s">
        <v>16</v>
      </c>
    </row>
    <row r="23" spans="2:15" x14ac:dyDescent="0.25">
      <c r="B23" s="15" t="s">
        <v>0</v>
      </c>
      <c r="C23" s="172"/>
      <c r="D23" s="173"/>
      <c r="E23" s="173"/>
      <c r="F23" s="173"/>
      <c r="G23" s="173"/>
      <c r="H23" s="174"/>
      <c r="I23" s="14">
        <f>SUM(I18:I22)</f>
        <v>0</v>
      </c>
      <c r="J23" s="16" t="s">
        <v>16</v>
      </c>
      <c r="K23" s="14">
        <f>SUM(K18:K22)</f>
        <v>0</v>
      </c>
      <c r="L23" s="16" t="s">
        <v>16</v>
      </c>
    </row>
    <row r="24" spans="2:15" ht="15" customHeight="1" x14ac:dyDescent="0.25">
      <c r="H24" s="78"/>
      <c r="I24" s="78"/>
      <c r="J24" s="78"/>
      <c r="K24" s="137"/>
      <c r="L24" s="137"/>
      <c r="M24" s="138"/>
      <c r="N24" s="138"/>
      <c r="O24" s="138"/>
    </row>
    <row r="25" spans="2:15" ht="15" customHeight="1" x14ac:dyDescent="0.25">
      <c r="H25" s="78"/>
      <c r="I25" s="78"/>
      <c r="J25" s="78"/>
      <c r="K25" s="137"/>
      <c r="L25" s="137"/>
      <c r="M25" s="138"/>
      <c r="N25" s="138"/>
      <c r="O25" s="138"/>
    </row>
    <row r="26" spans="2:15" ht="15" customHeight="1" x14ac:dyDescent="0.25">
      <c r="B26" s="158" t="s">
        <v>202</v>
      </c>
      <c r="C26" s="158"/>
      <c r="D26" s="158"/>
      <c r="E26" s="158"/>
      <c r="F26" s="158"/>
      <c r="G26" s="158"/>
      <c r="H26" s="158"/>
      <c r="I26" s="158"/>
      <c r="J26" s="158"/>
      <c r="K26" s="14">
        <f>SUM(Calcs!I26:I30)</f>
        <v>0</v>
      </c>
      <c r="L26" s="140" t="s">
        <v>20</v>
      </c>
      <c r="M26" s="137"/>
      <c r="N26" s="137"/>
      <c r="O26" s="137"/>
    </row>
    <row r="27" spans="2:15" x14ac:dyDescent="0.25">
      <c r="B27" s="158" t="s">
        <v>203</v>
      </c>
      <c r="C27" s="158"/>
      <c r="D27" s="158"/>
      <c r="E27" s="158"/>
      <c r="F27" s="158"/>
      <c r="G27" s="158"/>
      <c r="H27" s="158"/>
      <c r="I27" s="158"/>
      <c r="J27" s="158"/>
      <c r="K27" s="14">
        <f>SUM(Calcs!D47:D48)</f>
        <v>0</v>
      </c>
      <c r="L27" s="141" t="s">
        <v>16</v>
      </c>
      <c r="M27" s="139"/>
      <c r="N27" s="139"/>
      <c r="O27" s="139"/>
    </row>
  </sheetData>
  <sheetProtection algorithmName="SHA-512" hashValue="drn2AqLG03pNrytQ2VYxUzrF9VdLxjhH5FgS5Z5rQaq2GYm0HZURqZXYc6ofWouygcoCsA3d5CVrKHMMrTOSwQ==" saltValue="Zr0veC0rbC7i9BXXGReopw==" spinCount="100000" sheet="1" objects="1" scenarios="1"/>
  <mergeCells count="14">
    <mergeCell ref="B26:J26"/>
    <mergeCell ref="B27:J27"/>
    <mergeCell ref="C23:H23"/>
    <mergeCell ref="K16:L17"/>
    <mergeCell ref="B15:B17"/>
    <mergeCell ref="C16:D17"/>
    <mergeCell ref="B9:D9"/>
    <mergeCell ref="B10:D10"/>
    <mergeCell ref="E9:J9"/>
    <mergeCell ref="E10:J10"/>
    <mergeCell ref="G16:H17"/>
    <mergeCell ref="I16:J17"/>
    <mergeCell ref="E16:F17"/>
    <mergeCell ref="C15:L15"/>
  </mergeCells>
  <conditionalFormatting sqref="K23 I23">
    <cfRule type="cellIs" dxfId="15" priority="10" operator="equal">
      <formula>0</formula>
    </cfRule>
  </conditionalFormatting>
  <conditionalFormatting sqref="G19">
    <cfRule type="cellIs" dxfId="14" priority="22" operator="notBetween">
      <formula>MIN($E$19,$C$19)</formula>
      <formula>SUM($E$19,$C$19)-12</formula>
    </cfRule>
  </conditionalFormatting>
  <conditionalFormatting sqref="G20">
    <cfRule type="cellIs" dxfId="13" priority="23" operator="notBetween">
      <formula>MIN($E$20,$C$20)</formula>
      <formula>SUM($E$20,$C$20)-12</formula>
    </cfRule>
  </conditionalFormatting>
  <conditionalFormatting sqref="G21">
    <cfRule type="cellIs" dxfId="12" priority="24" operator="notBetween">
      <formula>MIN($E$21,$C$21)</formula>
      <formula>SUM($E$21,$C$21)-12</formula>
    </cfRule>
  </conditionalFormatting>
  <conditionalFormatting sqref="G22">
    <cfRule type="cellIs" dxfId="11" priority="25" operator="notBetween">
      <formula>MIN($E$22,$C$22)</formula>
      <formula>SUM($E$22,$C$22)-12</formula>
    </cfRule>
  </conditionalFormatting>
  <conditionalFormatting sqref="G18">
    <cfRule type="cellIs" dxfId="10" priority="26" operator="notBetween">
      <formula>MIN($E18,$C18)</formula>
      <formula>SUM($E18,$C18)-12</formula>
    </cfRule>
  </conditionalFormatting>
  <conditionalFormatting sqref="K26">
    <cfRule type="cellIs" dxfId="9" priority="2" operator="equal">
      <formula>0</formula>
    </cfRule>
  </conditionalFormatting>
  <conditionalFormatting sqref="K27">
    <cfRule type="cellIs" dxfId="8" priority="3" operator="equal">
      <formula>0</formula>
    </cfRule>
  </conditionalFormatting>
  <conditionalFormatting sqref="K26:K27">
    <cfRule type="cellIs" dxfId="7" priority="1" operator="equal">
      <formula>0</formula>
    </cfRule>
  </conditionalFormatting>
  <dataValidations count="2">
    <dataValidation type="decimal" allowBlank="1" showInputMessage="1" showErrorMessage="1" sqref="E18:E22 C18:C22 G18:G22">
      <formula1>0</formula1>
      <formula2>12</formula2>
    </dataValidation>
    <dataValidation type="decimal" allowBlank="1" showInputMessage="1" showErrorMessage="1" sqref="I18:I22 K18:K22">
      <formula1>0</formula1>
      <formula2>10000</formula2>
    </dataValidation>
  </dataValidations>
  <pageMargins left="0.7" right="0.7" top="0.75" bottom="0.75" header="0.3" footer="0.3"/>
  <pageSetup fitToWidth="0" fitToHeight="0" orientation="landscape" r:id="rId1"/>
  <headerFooter>
    <oddFooter>&amp;LJune 15, 2018&amp;CFINAL &amp;RCoastal Worksheet</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6FE94"/>
  </sheetPr>
  <dimension ref="A1:N28"/>
  <sheetViews>
    <sheetView showGridLines="0" showRuler="0" zoomScaleNormal="100" zoomScaleSheetLayoutView="85" workbookViewId="0">
      <selection activeCell="C18" sqref="C18"/>
    </sheetView>
  </sheetViews>
  <sheetFormatPr defaultRowHeight="15" x14ac:dyDescent="0.25"/>
  <cols>
    <col min="1" max="1" width="0.85546875" style="102" customWidth="1"/>
    <col min="2" max="2" width="10.7109375" style="102" customWidth="1"/>
    <col min="3" max="3" width="8.7109375" style="102" customWidth="1"/>
    <col min="4" max="4" width="8.5703125" style="102" customWidth="1"/>
    <col min="5" max="7" width="8.7109375" style="102" customWidth="1"/>
    <col min="8" max="9" width="8.5703125" style="102" customWidth="1"/>
    <col min="10" max="10" width="8.85546875" style="102" customWidth="1"/>
    <col min="11" max="14" width="8.7109375" style="102" customWidth="1"/>
    <col min="15" max="16384" width="9.140625" style="102"/>
  </cols>
  <sheetData>
    <row r="1" spans="1:14" ht="18.75" x14ac:dyDescent="0.3">
      <c r="A1" s="3"/>
      <c r="B1" s="3"/>
      <c r="C1" s="3"/>
      <c r="D1" s="4"/>
      <c r="E1" s="3"/>
      <c r="F1" s="5"/>
      <c r="G1" s="3"/>
      <c r="H1" s="3"/>
      <c r="I1" s="3"/>
      <c r="J1" s="5" t="s">
        <v>5</v>
      </c>
      <c r="K1" s="3"/>
      <c r="L1" s="3"/>
      <c r="M1" s="3"/>
      <c r="N1" s="3"/>
    </row>
    <row r="2" spans="1:14" ht="18.75" x14ac:dyDescent="0.3">
      <c r="A2" s="3"/>
      <c r="B2" s="3"/>
      <c r="C2" s="3"/>
      <c r="D2" s="4"/>
      <c r="E2" s="3"/>
      <c r="F2" s="5"/>
      <c r="G2" s="3"/>
      <c r="H2" s="3"/>
      <c r="I2" s="3"/>
      <c r="J2" s="5" t="s">
        <v>11</v>
      </c>
      <c r="K2" s="3"/>
      <c r="L2" s="3"/>
      <c r="M2" s="3"/>
      <c r="N2" s="3"/>
    </row>
    <row r="3" spans="1:14" ht="18.75" x14ac:dyDescent="0.3">
      <c r="A3" s="3"/>
      <c r="B3" s="3"/>
      <c r="C3" s="3"/>
      <c r="D3" s="4"/>
      <c r="E3" s="3"/>
      <c r="F3" s="3"/>
      <c r="G3" s="3"/>
      <c r="H3" s="3"/>
      <c r="I3" s="3"/>
      <c r="J3" s="5" t="s">
        <v>4</v>
      </c>
      <c r="K3" s="3"/>
      <c r="L3" s="3"/>
      <c r="M3" s="3"/>
      <c r="N3" s="3"/>
    </row>
    <row r="4" spans="1:14" ht="18.75" x14ac:dyDescent="0.3">
      <c r="A4" s="3"/>
      <c r="B4" s="3"/>
      <c r="C4" s="3"/>
      <c r="D4" s="4"/>
      <c r="E4" s="3"/>
      <c r="F4" s="5"/>
      <c r="G4" s="3"/>
      <c r="H4" s="3"/>
      <c r="I4" s="3"/>
      <c r="J4" s="5" t="s">
        <v>12</v>
      </c>
      <c r="K4" s="3"/>
      <c r="L4" s="3"/>
      <c r="M4" s="3"/>
      <c r="N4" s="3"/>
    </row>
    <row r="5" spans="1:14" ht="18.75" x14ac:dyDescent="0.3">
      <c r="A5" s="3"/>
      <c r="B5" s="3"/>
      <c r="C5" s="3"/>
      <c r="D5" s="4"/>
      <c r="E5" s="3"/>
      <c r="F5" s="5"/>
      <c r="G5" s="3"/>
      <c r="H5" s="3"/>
      <c r="I5" s="3"/>
      <c r="J5" s="5" t="s">
        <v>1</v>
      </c>
      <c r="K5" s="3"/>
      <c r="L5" s="3"/>
      <c r="M5" s="3"/>
      <c r="N5" s="3"/>
    </row>
    <row r="6" spans="1:14" ht="18.75" x14ac:dyDescent="0.3">
      <c r="A6" s="3"/>
      <c r="B6" s="3"/>
      <c r="C6" s="3"/>
      <c r="D6" s="3"/>
      <c r="E6" s="3"/>
      <c r="F6" s="5"/>
      <c r="G6" s="3"/>
      <c r="H6" s="3"/>
      <c r="I6" s="3"/>
      <c r="J6" s="5"/>
      <c r="K6" s="3"/>
      <c r="L6" s="3"/>
      <c r="M6" s="3"/>
      <c r="N6" s="3"/>
    </row>
    <row r="7" spans="1:14" ht="18.75" x14ac:dyDescent="0.3">
      <c r="A7" s="3"/>
      <c r="B7" s="3"/>
      <c r="C7" s="3"/>
      <c r="D7" s="3"/>
      <c r="E7" s="3"/>
      <c r="F7" s="5"/>
      <c r="G7" s="3"/>
      <c r="H7" s="3"/>
      <c r="I7" s="3"/>
      <c r="K7" s="3"/>
      <c r="L7" s="3"/>
      <c r="M7" s="3"/>
      <c r="N7" s="3"/>
    </row>
    <row r="8" spans="1:14" ht="18.75" x14ac:dyDescent="0.3">
      <c r="A8" s="3"/>
      <c r="B8" s="3"/>
      <c r="C8" s="3"/>
      <c r="D8" s="3"/>
      <c r="E8" s="3"/>
      <c r="F8" s="5"/>
      <c r="G8" s="3"/>
      <c r="H8" s="5"/>
      <c r="I8" s="3"/>
      <c r="J8" s="3"/>
      <c r="K8" s="3"/>
      <c r="L8" s="3"/>
      <c r="M8" s="3"/>
      <c r="N8" s="3"/>
    </row>
    <row r="9" spans="1:14" x14ac:dyDescent="0.25">
      <c r="A9" s="3"/>
      <c r="B9" s="168" t="s">
        <v>2</v>
      </c>
      <c r="C9" s="168"/>
      <c r="D9" s="167" t="str">
        <f>IF('Read Me'!E20="","",'Read Me'!E20)</f>
        <v/>
      </c>
      <c r="E9" s="167"/>
      <c r="F9" s="167"/>
      <c r="G9" s="167"/>
      <c r="H9" s="167"/>
      <c r="I9" s="3"/>
      <c r="J9" s="3"/>
      <c r="K9" s="3"/>
      <c r="L9" s="3"/>
      <c r="M9" s="3"/>
      <c r="N9" s="3"/>
    </row>
    <row r="10" spans="1:14" x14ac:dyDescent="0.25">
      <c r="A10" s="3"/>
      <c r="B10" s="168" t="s">
        <v>103</v>
      </c>
      <c r="C10" s="168"/>
      <c r="D10" s="167" t="str">
        <f>IF('Read Me'!E21="","",'Read Me'!E21)</f>
        <v/>
      </c>
      <c r="E10" s="167"/>
      <c r="F10" s="167"/>
      <c r="G10" s="167"/>
      <c r="H10" s="167"/>
      <c r="I10" s="3"/>
      <c r="J10" s="3"/>
      <c r="K10" s="3"/>
      <c r="L10" s="3"/>
      <c r="M10" s="3"/>
      <c r="N10" s="3"/>
    </row>
    <row r="11" spans="1:14" x14ac:dyDescent="0.25">
      <c r="A11" s="3"/>
      <c r="B11" s="3"/>
      <c r="C11" s="7"/>
      <c r="D11" s="8"/>
      <c r="E11" s="8"/>
      <c r="F11" s="9"/>
      <c r="G11" s="9"/>
      <c r="H11" s="9"/>
      <c r="I11" s="9"/>
      <c r="J11" s="3"/>
      <c r="K11" s="3"/>
      <c r="L11" s="3"/>
      <c r="M11" s="3"/>
      <c r="N11" s="3"/>
    </row>
    <row r="12" spans="1:14" ht="18.75" x14ac:dyDescent="0.3">
      <c r="A12" s="3"/>
      <c r="B12" s="6" t="s">
        <v>19</v>
      </c>
      <c r="C12" s="3"/>
      <c r="D12" s="3"/>
      <c r="E12" s="3"/>
      <c r="F12" s="3"/>
      <c r="G12" s="3"/>
      <c r="H12" s="3"/>
      <c r="I12" s="3"/>
      <c r="J12" s="3"/>
      <c r="K12" s="3"/>
      <c r="L12" s="3"/>
      <c r="M12" s="3"/>
      <c r="N12" s="3"/>
    </row>
    <row r="13" spans="1:14" x14ac:dyDescent="0.25">
      <c r="B13" s="3" t="s">
        <v>213</v>
      </c>
      <c r="C13" s="3"/>
      <c r="D13" s="3"/>
      <c r="E13" s="3"/>
      <c r="F13" s="3"/>
      <c r="G13" s="3"/>
      <c r="H13" s="3"/>
      <c r="I13" s="3"/>
      <c r="J13" s="3"/>
      <c r="K13" s="3"/>
      <c r="L13" s="3"/>
      <c r="M13" s="3"/>
    </row>
    <row r="14" spans="1:14" ht="9.75" customHeight="1" x14ac:dyDescent="0.3">
      <c r="B14" s="6"/>
      <c r="C14" s="3"/>
      <c r="D14" s="3"/>
      <c r="E14" s="3"/>
      <c r="F14" s="3"/>
      <c r="G14" s="3"/>
      <c r="H14" s="3"/>
      <c r="I14" s="3"/>
      <c r="J14" s="3"/>
      <c r="K14" s="3"/>
      <c r="L14" s="3"/>
      <c r="M14" s="3"/>
    </row>
    <row r="15" spans="1:14" ht="40.5" customHeight="1" x14ac:dyDescent="0.25">
      <c r="A15" s="3"/>
      <c r="B15" s="163" t="s">
        <v>104</v>
      </c>
      <c r="C15" s="175" t="s">
        <v>18</v>
      </c>
      <c r="D15" s="176"/>
      <c r="E15" s="3"/>
      <c r="F15" s="3"/>
      <c r="G15" s="3"/>
      <c r="H15" s="3"/>
      <c r="I15" s="3"/>
      <c r="J15" s="3"/>
      <c r="K15" s="3"/>
      <c r="L15" s="3"/>
      <c r="M15" s="3"/>
      <c r="N15" s="3"/>
    </row>
    <row r="16" spans="1:14" ht="37.5" customHeight="1" x14ac:dyDescent="0.25">
      <c r="A16" s="3"/>
      <c r="B16" s="164"/>
      <c r="C16" s="177" t="s">
        <v>193</v>
      </c>
      <c r="D16" s="160"/>
      <c r="E16" s="3"/>
      <c r="F16" s="3"/>
      <c r="G16" s="3"/>
      <c r="H16" s="3"/>
      <c r="I16" s="3"/>
      <c r="J16" s="3"/>
      <c r="K16" s="3"/>
      <c r="L16" s="3"/>
      <c r="M16" s="3"/>
      <c r="N16" s="3"/>
    </row>
    <row r="17" spans="1:14" ht="30" customHeight="1" x14ac:dyDescent="0.25">
      <c r="A17" s="3"/>
      <c r="B17" s="165"/>
      <c r="C17" s="178"/>
      <c r="D17" s="162"/>
      <c r="E17" s="3"/>
      <c r="F17" s="3"/>
      <c r="G17" s="3"/>
      <c r="H17" s="3"/>
      <c r="I17" s="3"/>
      <c r="J17" s="3"/>
      <c r="K17" s="3"/>
      <c r="L17" s="3"/>
      <c r="M17" s="3"/>
      <c r="N17" s="3"/>
    </row>
    <row r="18" spans="1:14" x14ac:dyDescent="0.25">
      <c r="A18" s="3"/>
      <c r="B18" s="101">
        <v>1</v>
      </c>
      <c r="C18" s="2"/>
      <c r="D18" s="106" t="s">
        <v>16</v>
      </c>
      <c r="E18" s="3"/>
      <c r="F18" s="3"/>
      <c r="G18" s="3"/>
      <c r="H18" s="3"/>
      <c r="I18" s="3"/>
      <c r="J18" s="3"/>
      <c r="K18" s="3"/>
      <c r="L18" s="3"/>
      <c r="M18" s="3"/>
      <c r="N18" s="3"/>
    </row>
    <row r="19" spans="1:14" x14ac:dyDescent="0.25">
      <c r="A19" s="3"/>
      <c r="B19" s="101">
        <v>2</v>
      </c>
      <c r="C19" s="18"/>
      <c r="D19" s="106" t="s">
        <v>16</v>
      </c>
      <c r="E19" s="3"/>
      <c r="F19" s="3"/>
      <c r="G19" s="3"/>
      <c r="H19" s="3"/>
      <c r="I19" s="3"/>
      <c r="J19" s="3"/>
      <c r="K19" s="3"/>
      <c r="L19" s="3"/>
      <c r="M19" s="3"/>
      <c r="N19" s="3"/>
    </row>
    <row r="20" spans="1:14" x14ac:dyDescent="0.25">
      <c r="A20" s="3"/>
      <c r="B20" s="101">
        <f t="shared" ref="B20:B22" si="0">SUM(B19+1)</f>
        <v>3</v>
      </c>
      <c r="C20" s="18"/>
      <c r="D20" s="106" t="s">
        <v>16</v>
      </c>
      <c r="E20" s="3"/>
      <c r="F20" s="3"/>
      <c r="G20" s="3"/>
      <c r="H20" s="3"/>
      <c r="I20" s="3"/>
      <c r="J20" s="3"/>
      <c r="K20" s="3"/>
      <c r="L20" s="3"/>
      <c r="M20" s="3"/>
      <c r="N20" s="3"/>
    </row>
    <row r="21" spans="1:14" x14ac:dyDescent="0.25">
      <c r="A21" s="3"/>
      <c r="B21" s="101">
        <f t="shared" si="0"/>
        <v>4</v>
      </c>
      <c r="C21" s="18"/>
      <c r="D21" s="106" t="s">
        <v>16</v>
      </c>
      <c r="E21" s="3"/>
      <c r="F21" s="3"/>
      <c r="G21" s="3"/>
      <c r="H21" s="3"/>
      <c r="I21" s="3"/>
      <c r="J21" s="3"/>
      <c r="K21" s="3"/>
      <c r="L21" s="3"/>
      <c r="M21" s="3"/>
      <c r="N21" s="3"/>
    </row>
    <row r="22" spans="1:14" x14ac:dyDescent="0.25">
      <c r="A22" s="3"/>
      <c r="B22" s="101">
        <f t="shared" si="0"/>
        <v>5</v>
      </c>
      <c r="C22" s="18"/>
      <c r="D22" s="106" t="s">
        <v>16</v>
      </c>
      <c r="E22" s="3"/>
      <c r="F22" s="3"/>
      <c r="G22" s="3"/>
      <c r="H22" s="3"/>
      <c r="I22" s="3"/>
      <c r="J22" s="3"/>
      <c r="K22" s="3"/>
      <c r="L22" s="3"/>
      <c r="M22" s="3"/>
      <c r="N22" s="3"/>
    </row>
    <row r="23" spans="1:14" x14ac:dyDescent="0.25">
      <c r="A23" s="3"/>
      <c r="B23" s="101" t="s">
        <v>0</v>
      </c>
      <c r="C23" s="14">
        <f>SUM(C18:C22)</f>
        <v>0</v>
      </c>
      <c r="D23" s="17" t="s">
        <v>16</v>
      </c>
      <c r="E23" s="3"/>
      <c r="F23" s="3"/>
      <c r="G23" s="3"/>
      <c r="H23" s="3"/>
      <c r="I23" s="3"/>
      <c r="J23" s="3"/>
      <c r="K23" s="3"/>
      <c r="L23" s="3"/>
      <c r="M23" s="3"/>
      <c r="N23" s="3"/>
    </row>
    <row r="24" spans="1:14" x14ac:dyDescent="0.25">
      <c r="A24" s="3"/>
      <c r="B24" s="3"/>
      <c r="C24" s="3"/>
      <c r="D24" s="3"/>
      <c r="E24" s="3"/>
      <c r="F24" s="3"/>
      <c r="G24" s="3"/>
      <c r="H24" s="3"/>
      <c r="I24" s="3"/>
      <c r="J24" s="3"/>
      <c r="K24" s="3"/>
      <c r="L24" s="3"/>
      <c r="M24" s="3"/>
      <c r="N24" s="3"/>
    </row>
    <row r="25" spans="1:14" x14ac:dyDescent="0.25">
      <c r="A25" s="3"/>
      <c r="B25" s="3"/>
      <c r="C25" s="3"/>
      <c r="D25" s="3"/>
      <c r="E25" s="3"/>
      <c r="F25" s="3"/>
      <c r="G25" s="3"/>
      <c r="H25" s="3"/>
      <c r="I25" s="3"/>
      <c r="J25" s="3"/>
      <c r="K25" s="3"/>
      <c r="L25" s="3"/>
      <c r="M25" s="3"/>
      <c r="N25" s="3"/>
    </row>
    <row r="26" spans="1:14" x14ac:dyDescent="0.25">
      <c r="A26" s="3"/>
      <c r="B26" s="3"/>
      <c r="C26" s="3"/>
      <c r="D26" s="3"/>
      <c r="E26" s="3"/>
      <c r="F26" s="3"/>
      <c r="G26" s="3"/>
      <c r="H26" s="3"/>
      <c r="I26" s="3"/>
      <c r="J26" s="3"/>
      <c r="K26" s="3"/>
      <c r="L26" s="3"/>
      <c r="M26" s="3"/>
      <c r="N26" s="3"/>
    </row>
    <row r="27" spans="1:14" ht="15" customHeight="1" x14ac:dyDescent="0.25">
      <c r="A27" s="3"/>
      <c r="B27" s="158" t="s">
        <v>208</v>
      </c>
      <c r="C27" s="158"/>
      <c r="D27" s="158"/>
      <c r="E27" s="158"/>
      <c r="F27" s="158"/>
      <c r="G27" s="158"/>
      <c r="H27" s="158"/>
      <c r="I27" s="14">
        <f>SUM(Calcs!I36:I40)</f>
        <v>0</v>
      </c>
      <c r="J27" s="140" t="s">
        <v>20</v>
      </c>
      <c r="K27" s="3"/>
    </row>
    <row r="28" spans="1:14" x14ac:dyDescent="0.25">
      <c r="B28" s="158" t="s">
        <v>209</v>
      </c>
      <c r="C28" s="158"/>
      <c r="D28" s="158"/>
      <c r="E28" s="158"/>
      <c r="F28" s="158"/>
      <c r="G28" s="158"/>
      <c r="H28" s="158"/>
      <c r="I28" s="14">
        <f>Calcs!D50</f>
        <v>0</v>
      </c>
      <c r="J28" s="141" t="s">
        <v>16</v>
      </c>
    </row>
  </sheetData>
  <sheetProtection algorithmName="SHA-512" hashValue="6OGjg86o6eFGY1ct8kM9R2pnks1+SNgm9SsZ3pIkSIK2P93A36IvavG/Lz7o1/IG+5M1EkifA/z7Ib/q0yi7Ww==" saltValue="vCLF/iV+BlTggcnGWP+NwA==" spinCount="100000" sheet="1" objects="1" scenarios="1"/>
  <mergeCells count="9">
    <mergeCell ref="B27:H27"/>
    <mergeCell ref="B28:H28"/>
    <mergeCell ref="C15:D15"/>
    <mergeCell ref="B9:C9"/>
    <mergeCell ref="D9:H9"/>
    <mergeCell ref="B10:C10"/>
    <mergeCell ref="D10:H10"/>
    <mergeCell ref="B15:B17"/>
    <mergeCell ref="C16:D17"/>
  </mergeCells>
  <conditionalFormatting sqref="C23">
    <cfRule type="cellIs" dxfId="6" priority="5" operator="equal">
      <formula>0</formula>
    </cfRule>
  </conditionalFormatting>
  <conditionalFormatting sqref="I28">
    <cfRule type="cellIs" dxfId="5" priority="3" operator="equal">
      <formula>0</formula>
    </cfRule>
  </conditionalFormatting>
  <conditionalFormatting sqref="I27">
    <cfRule type="cellIs" dxfId="4" priority="2" operator="equal">
      <formula>0</formula>
    </cfRule>
  </conditionalFormatting>
  <conditionalFormatting sqref="I27:I28">
    <cfRule type="cellIs" dxfId="3" priority="1" operator="equal">
      <formula>0</formula>
    </cfRule>
  </conditionalFormatting>
  <dataValidations count="1">
    <dataValidation type="decimal" allowBlank="1" showInputMessage="1" showErrorMessage="1" sqref="C18:C22">
      <formula1>0</formula1>
      <formula2>10000</formula2>
    </dataValidation>
  </dataValidations>
  <pageMargins left="0.7" right="0.7" top="0.75" bottom="0.75" header="0.3" footer="0.3"/>
  <pageSetup fitToWidth="0" fitToHeight="0" orientation="landscape" r:id="rId1"/>
  <headerFooter>
    <oddFooter>&amp;LJune 15, 2018&amp;CFINAL&amp;RMtn. Meadow Worksheet</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14999847407452621"/>
  </sheetPr>
  <dimension ref="A1:N24"/>
  <sheetViews>
    <sheetView showGridLines="0" showRuler="0" zoomScaleNormal="100" zoomScaleSheetLayoutView="85" workbookViewId="0">
      <selection activeCell="G13" sqref="G13:H13"/>
    </sheetView>
  </sheetViews>
  <sheetFormatPr defaultRowHeight="15" x14ac:dyDescent="0.25"/>
  <cols>
    <col min="1" max="1" width="0.85546875" style="102" customWidth="1"/>
    <col min="2" max="2" width="10.7109375" style="102" customWidth="1"/>
    <col min="3" max="3" width="9.5703125" style="102" customWidth="1"/>
    <col min="4" max="5" width="8.7109375" style="102" customWidth="1"/>
    <col min="6" max="6" width="10.7109375" style="102" customWidth="1"/>
    <col min="7" max="7" width="8.7109375" style="102" customWidth="1"/>
    <col min="8" max="8" width="11.28515625" style="102" customWidth="1"/>
    <col min="9" max="9" width="8.7109375" style="102" customWidth="1"/>
    <col min="10" max="11" width="8.85546875" style="102" customWidth="1"/>
    <col min="12" max="13" width="8.7109375" style="102" customWidth="1"/>
    <col min="14" max="14" width="5" style="102" customWidth="1"/>
    <col min="15" max="16384" width="9.140625" style="102"/>
  </cols>
  <sheetData>
    <row r="1" spans="1:14" ht="18.75" x14ac:dyDescent="0.3">
      <c r="A1" s="3"/>
      <c r="B1" s="3"/>
      <c r="C1" s="3"/>
      <c r="D1" s="4"/>
      <c r="E1" s="3"/>
      <c r="F1" s="5"/>
      <c r="G1" s="3"/>
      <c r="H1" s="3"/>
      <c r="I1" s="3"/>
      <c r="J1" s="5" t="s">
        <v>5</v>
      </c>
      <c r="K1" s="3"/>
      <c r="L1" s="3"/>
      <c r="M1" s="3"/>
      <c r="N1" s="3"/>
    </row>
    <row r="2" spans="1:14" ht="18.75" x14ac:dyDescent="0.3">
      <c r="A2" s="3"/>
      <c r="B2" s="3"/>
      <c r="C2" s="3"/>
      <c r="D2" s="4"/>
      <c r="E2" s="3"/>
      <c r="F2" s="5"/>
      <c r="G2" s="3"/>
      <c r="H2" s="3"/>
      <c r="I2" s="3"/>
      <c r="J2" s="5" t="s">
        <v>11</v>
      </c>
      <c r="K2" s="3"/>
      <c r="L2" s="3"/>
      <c r="M2" s="3"/>
      <c r="N2" s="3"/>
    </row>
    <row r="3" spans="1:14" ht="18.75" x14ac:dyDescent="0.3">
      <c r="A3" s="3"/>
      <c r="B3" s="3"/>
      <c r="C3" s="3"/>
      <c r="D3" s="4"/>
      <c r="E3" s="3"/>
      <c r="F3" s="3"/>
      <c r="G3" s="3"/>
      <c r="H3" s="3"/>
      <c r="I3" s="3"/>
      <c r="J3" s="5" t="s">
        <v>4</v>
      </c>
      <c r="K3" s="3"/>
      <c r="L3" s="3"/>
      <c r="M3" s="3"/>
      <c r="N3" s="3"/>
    </row>
    <row r="4" spans="1:14" ht="18.75" x14ac:dyDescent="0.3">
      <c r="A4" s="3"/>
      <c r="B4" s="3"/>
      <c r="C4" s="3"/>
      <c r="D4" s="4"/>
      <c r="E4" s="3"/>
      <c r="F4" s="5"/>
      <c r="G4" s="3"/>
      <c r="H4" s="3"/>
      <c r="I4" s="3"/>
      <c r="J4" s="5" t="s">
        <v>12</v>
      </c>
      <c r="K4" s="3"/>
      <c r="L4" s="3"/>
      <c r="M4" s="3"/>
      <c r="N4" s="3"/>
    </row>
    <row r="5" spans="1:14" ht="18.75" x14ac:dyDescent="0.3">
      <c r="A5" s="3"/>
      <c r="B5" s="3"/>
      <c r="C5" s="3"/>
      <c r="D5" s="4"/>
      <c r="E5" s="3"/>
      <c r="F5" s="5"/>
      <c r="G5" s="3"/>
      <c r="H5" s="3"/>
      <c r="I5" s="3"/>
      <c r="J5" s="5" t="s">
        <v>1</v>
      </c>
      <c r="K5" s="3"/>
      <c r="L5" s="3"/>
      <c r="M5" s="3"/>
      <c r="N5" s="3"/>
    </row>
    <row r="6" spans="1:14" ht="18.75" x14ac:dyDescent="0.3">
      <c r="A6" s="3"/>
      <c r="B6" s="3"/>
      <c r="C6" s="3"/>
      <c r="D6" s="3"/>
      <c r="E6" s="3"/>
      <c r="F6" s="5"/>
      <c r="G6" s="3"/>
      <c r="H6" s="3"/>
      <c r="I6" s="3"/>
      <c r="J6" s="5"/>
      <c r="K6" s="3"/>
      <c r="L6" s="3"/>
      <c r="M6" s="3"/>
      <c r="N6" s="3"/>
    </row>
    <row r="7" spans="1:14" ht="18.75" x14ac:dyDescent="0.3">
      <c r="A7" s="3"/>
      <c r="B7" s="3"/>
      <c r="C7" s="3"/>
      <c r="D7" s="3"/>
      <c r="E7" s="3"/>
      <c r="F7" s="5"/>
      <c r="G7" s="3"/>
      <c r="H7" s="3"/>
      <c r="I7" s="3"/>
      <c r="K7" s="3"/>
      <c r="L7" s="3"/>
      <c r="M7" s="3"/>
      <c r="N7" s="3"/>
    </row>
    <row r="8" spans="1:14" ht="12.75" customHeight="1" x14ac:dyDescent="0.3">
      <c r="A8" s="3"/>
      <c r="B8" s="3"/>
      <c r="C8" s="3"/>
      <c r="D8" s="3"/>
      <c r="E8" s="3"/>
      <c r="F8" s="5"/>
      <c r="G8" s="3"/>
      <c r="H8" s="5"/>
      <c r="I8" s="3"/>
      <c r="J8" s="3"/>
      <c r="K8" s="3"/>
      <c r="L8" s="3"/>
      <c r="M8" s="3"/>
      <c r="N8" s="3"/>
    </row>
    <row r="9" spans="1:14" x14ac:dyDescent="0.25">
      <c r="A9" s="3"/>
      <c r="B9" s="168" t="s">
        <v>2</v>
      </c>
      <c r="C9" s="168"/>
      <c r="D9" s="167" t="str">
        <f>IF('Read Me'!E20="","",'Read Me'!E20)</f>
        <v/>
      </c>
      <c r="E9" s="167"/>
      <c r="F9" s="167"/>
      <c r="G9" s="167"/>
      <c r="H9" s="167"/>
      <c r="I9" s="3"/>
      <c r="J9" s="3"/>
      <c r="K9" s="3"/>
      <c r="L9" s="3"/>
      <c r="M9" s="3"/>
      <c r="N9" s="3"/>
    </row>
    <row r="10" spans="1:14" x14ac:dyDescent="0.25">
      <c r="A10" s="3"/>
      <c r="B10" s="168" t="s">
        <v>103</v>
      </c>
      <c r="C10" s="168"/>
      <c r="D10" s="167" t="str">
        <f>IF('Read Me'!E21="","",'Read Me'!E21)</f>
        <v/>
      </c>
      <c r="E10" s="167"/>
      <c r="F10" s="167"/>
      <c r="G10" s="167"/>
      <c r="H10" s="167"/>
      <c r="I10" s="3"/>
      <c r="J10" s="3"/>
      <c r="K10" s="3"/>
      <c r="L10" s="3"/>
      <c r="M10" s="3"/>
      <c r="N10" s="3"/>
    </row>
    <row r="11" spans="1:14" ht="9" customHeight="1" x14ac:dyDescent="0.3">
      <c r="A11" s="3"/>
      <c r="B11" s="3"/>
      <c r="C11" s="3"/>
      <c r="D11" s="3"/>
      <c r="E11" s="3"/>
      <c r="F11" s="5"/>
      <c r="G11" s="3"/>
      <c r="H11" s="5"/>
      <c r="I11" s="3"/>
      <c r="J11" s="3"/>
      <c r="K11" s="3"/>
      <c r="L11" s="3"/>
      <c r="M11" s="3"/>
      <c r="N11" s="3"/>
    </row>
    <row r="12" spans="1:14" ht="18.75" x14ac:dyDescent="0.3">
      <c r="A12" s="3"/>
      <c r="B12" s="6" t="s">
        <v>75</v>
      </c>
      <c r="C12" s="3"/>
      <c r="D12" s="3"/>
      <c r="E12" s="3"/>
      <c r="F12" s="3"/>
      <c r="G12" s="3"/>
      <c r="H12" s="3"/>
      <c r="I12" s="3"/>
      <c r="J12" s="3"/>
      <c r="K12" s="3"/>
      <c r="L12" s="3"/>
      <c r="M12" s="3"/>
      <c r="N12" s="3"/>
    </row>
    <row r="13" spans="1:14" ht="45" customHeight="1" x14ac:dyDescent="0.25">
      <c r="A13" s="3"/>
      <c r="B13" s="179" t="s">
        <v>191</v>
      </c>
      <c r="C13" s="179"/>
      <c r="D13" s="179"/>
      <c r="E13" s="179"/>
      <c r="F13" s="179"/>
      <c r="G13" s="181"/>
      <c r="H13" s="182"/>
      <c r="I13" s="3"/>
      <c r="J13" s="3"/>
      <c r="K13" s="3"/>
      <c r="L13" s="3"/>
      <c r="M13" s="3"/>
      <c r="N13" s="3"/>
    </row>
    <row r="14" spans="1:14" ht="32.25" customHeight="1" x14ac:dyDescent="0.25">
      <c r="A14" s="3"/>
      <c r="B14" s="180" t="s">
        <v>21</v>
      </c>
      <c r="C14" s="180"/>
      <c r="D14" s="180"/>
      <c r="E14" s="180"/>
      <c r="F14" s="180"/>
      <c r="G14" s="183"/>
      <c r="H14" s="183"/>
      <c r="I14" s="3"/>
      <c r="J14" s="3"/>
      <c r="K14" s="3"/>
      <c r="L14" s="3"/>
      <c r="M14" s="3"/>
      <c r="N14" s="3"/>
    </row>
    <row r="15" spans="1:14" ht="30" customHeight="1" x14ac:dyDescent="0.25">
      <c r="A15" s="3"/>
      <c r="B15" s="179" t="s">
        <v>190</v>
      </c>
      <c r="C15" s="179"/>
      <c r="D15" s="179"/>
      <c r="E15" s="179"/>
      <c r="F15" s="179"/>
      <c r="G15" s="179"/>
      <c r="H15" s="179"/>
      <c r="I15" s="179"/>
      <c r="J15" s="179"/>
      <c r="K15" s="179"/>
      <c r="L15" s="179"/>
      <c r="M15" s="179"/>
      <c r="N15" s="179"/>
    </row>
    <row r="16" spans="1:14" x14ac:dyDescent="0.25">
      <c r="A16" s="3"/>
      <c r="B16" s="184" t="s">
        <v>31</v>
      </c>
      <c r="C16" s="184"/>
      <c r="D16" s="184"/>
      <c r="E16" s="184"/>
      <c r="F16" s="184"/>
      <c r="G16" s="184"/>
      <c r="H16" s="184"/>
      <c r="I16" s="184"/>
      <c r="J16" s="184"/>
      <c r="K16" s="184"/>
      <c r="L16" s="184" t="s">
        <v>22</v>
      </c>
      <c r="M16" s="184"/>
      <c r="N16" s="184"/>
    </row>
    <row r="17" spans="1:14" x14ac:dyDescent="0.25">
      <c r="A17" s="3"/>
      <c r="B17" s="185"/>
      <c r="C17" s="185"/>
      <c r="D17" s="185"/>
      <c r="E17" s="185"/>
      <c r="F17" s="185"/>
      <c r="G17" s="185"/>
      <c r="H17" s="185"/>
      <c r="I17" s="185"/>
      <c r="J17" s="185"/>
      <c r="K17" s="185"/>
      <c r="L17" s="186"/>
      <c r="M17" s="186"/>
      <c r="N17" s="186"/>
    </row>
    <row r="18" spans="1:14" x14ac:dyDescent="0.25">
      <c r="A18" s="3"/>
      <c r="B18" s="185"/>
      <c r="C18" s="185"/>
      <c r="D18" s="185"/>
      <c r="E18" s="185"/>
      <c r="F18" s="185"/>
      <c r="G18" s="185"/>
      <c r="H18" s="185"/>
      <c r="I18" s="185"/>
      <c r="J18" s="185"/>
      <c r="K18" s="185"/>
      <c r="L18" s="186"/>
      <c r="M18" s="186"/>
      <c r="N18" s="186"/>
    </row>
    <row r="19" spans="1:14" ht="9" customHeight="1" x14ac:dyDescent="0.3">
      <c r="A19" s="3"/>
      <c r="B19" s="3"/>
      <c r="C19" s="3"/>
      <c r="D19" s="3"/>
      <c r="E19" s="3"/>
      <c r="F19" s="5"/>
      <c r="G19" s="3"/>
      <c r="H19" s="5"/>
      <c r="I19" s="3"/>
      <c r="J19" s="3"/>
      <c r="K19" s="3"/>
      <c r="L19" s="3"/>
      <c r="M19" s="3"/>
      <c r="N19" s="3"/>
    </row>
    <row r="20" spans="1:14" ht="30" customHeight="1" x14ac:dyDescent="0.25">
      <c r="A20" s="3"/>
      <c r="B20" s="187" t="s">
        <v>23</v>
      </c>
      <c r="C20" s="188"/>
      <c r="D20" s="188"/>
      <c r="E20" s="188"/>
      <c r="F20" s="189"/>
      <c r="G20" s="192">
        <f>Calcs!I43</f>
        <v>0</v>
      </c>
      <c r="H20" s="193"/>
      <c r="I20" s="190" t="s">
        <v>20</v>
      </c>
      <c r="J20" s="191"/>
      <c r="K20" s="3"/>
      <c r="L20" s="3"/>
      <c r="M20" s="3"/>
      <c r="N20" s="3"/>
    </row>
    <row r="21" spans="1:14" ht="30" customHeight="1" x14ac:dyDescent="0.25">
      <c r="A21" s="3"/>
      <c r="B21" s="187" t="s">
        <v>24</v>
      </c>
      <c r="C21" s="188"/>
      <c r="D21" s="188"/>
      <c r="E21" s="188"/>
      <c r="F21" s="189"/>
      <c r="G21" s="194">
        <f>IF(OR(G20=0,G13=0),0,G20/(G13+G14))</f>
        <v>0</v>
      </c>
      <c r="H21" s="195"/>
      <c r="I21" s="190" t="s">
        <v>29</v>
      </c>
      <c r="J21" s="191"/>
      <c r="K21" s="3"/>
      <c r="L21" s="3"/>
      <c r="M21" s="3"/>
      <c r="N21" s="3"/>
    </row>
    <row r="22" spans="1:14" ht="30" customHeight="1" x14ac:dyDescent="0.25">
      <c r="A22" s="3"/>
      <c r="B22" s="187" t="s">
        <v>25</v>
      </c>
      <c r="C22" s="188"/>
      <c r="D22" s="188"/>
      <c r="E22" s="188"/>
      <c r="F22" s="189"/>
      <c r="G22" s="194">
        <f>IF(OR(G20=0,G13=0),0,G20/G13)</f>
        <v>0</v>
      </c>
      <c r="H22" s="195"/>
      <c r="I22" s="190" t="s">
        <v>29</v>
      </c>
      <c r="J22" s="191"/>
      <c r="K22" s="3"/>
      <c r="L22" s="3"/>
      <c r="M22" s="3"/>
      <c r="N22" s="3"/>
    </row>
    <row r="23" spans="1:14" ht="30" customHeight="1" x14ac:dyDescent="0.25">
      <c r="A23" s="3"/>
      <c r="B23" s="187" t="s">
        <v>26</v>
      </c>
      <c r="C23" s="188"/>
      <c r="D23" s="188"/>
      <c r="E23" s="188"/>
      <c r="F23" s="189"/>
      <c r="G23" s="192">
        <f>IF(OR(G20=0,G13=0),0,G13/(G20-G24))</f>
        <v>0</v>
      </c>
      <c r="H23" s="193"/>
      <c r="I23" s="190" t="s">
        <v>30</v>
      </c>
      <c r="J23" s="191"/>
      <c r="K23" s="3"/>
      <c r="L23" s="3"/>
      <c r="M23" s="3"/>
      <c r="N23" s="3"/>
    </row>
    <row r="24" spans="1:14" ht="30" customHeight="1" x14ac:dyDescent="0.25">
      <c r="A24" s="3"/>
      <c r="B24" s="187" t="s">
        <v>27</v>
      </c>
      <c r="C24" s="188"/>
      <c r="D24" s="188"/>
      <c r="E24" s="188"/>
      <c r="F24" s="189"/>
      <c r="G24" s="192">
        <f>IF(OR(G20=0,G13=0),0,(G14/(G13+G14))*G20)</f>
        <v>0</v>
      </c>
      <c r="H24" s="193"/>
      <c r="I24" s="190" t="s">
        <v>20</v>
      </c>
      <c r="J24" s="191"/>
      <c r="K24" s="3"/>
      <c r="L24" s="3"/>
      <c r="M24" s="3"/>
      <c r="N24" s="3"/>
    </row>
  </sheetData>
  <sheetProtection algorithmName="SHA-512" hashValue="F025skSlAS+ZliNB3I8vt+wqOreO6DGpXh4fOUKgB7PWVWPQfJe29XprGSXPwQFAWePWeTwOh70ALmBmk/Z7kw==" saltValue="hfwDp5cFlLwNoT0+3iOydw==" spinCount="100000" sheet="1" objects="1" scenarios="1"/>
  <mergeCells count="30">
    <mergeCell ref="G20:H20"/>
    <mergeCell ref="G21:H21"/>
    <mergeCell ref="G22:H22"/>
    <mergeCell ref="G23:H23"/>
    <mergeCell ref="G24:H24"/>
    <mergeCell ref="I20:J20"/>
    <mergeCell ref="I21:J21"/>
    <mergeCell ref="I22:J22"/>
    <mergeCell ref="I23:J23"/>
    <mergeCell ref="I24:J24"/>
    <mergeCell ref="B20:F20"/>
    <mergeCell ref="B24:F24"/>
    <mergeCell ref="B21:F21"/>
    <mergeCell ref="B22:F22"/>
    <mergeCell ref="B23:F23"/>
    <mergeCell ref="L16:N16"/>
    <mergeCell ref="B16:K16"/>
    <mergeCell ref="B17:K17"/>
    <mergeCell ref="B18:K18"/>
    <mergeCell ref="L17:N17"/>
    <mergeCell ref="L18:N18"/>
    <mergeCell ref="B9:C9"/>
    <mergeCell ref="D9:H9"/>
    <mergeCell ref="B10:C10"/>
    <mergeCell ref="D10:H10"/>
    <mergeCell ref="B15:N15"/>
    <mergeCell ref="B13:F13"/>
    <mergeCell ref="B14:F14"/>
    <mergeCell ref="G13:H13"/>
    <mergeCell ref="G14:H14"/>
  </mergeCells>
  <conditionalFormatting sqref="G20:H23">
    <cfRule type="cellIs" dxfId="2" priority="2" operator="equal">
      <formula>0</formula>
    </cfRule>
  </conditionalFormatting>
  <conditionalFormatting sqref="G24:H24">
    <cfRule type="expression" dxfId="1" priority="1">
      <formula>ISBLANK(G13)</formula>
    </cfRule>
  </conditionalFormatting>
  <dataValidations count="1">
    <dataValidation type="decimal" allowBlank="1" showInputMessage="1" showErrorMessage="1" sqref="G13:H13">
      <formula1>0</formula1>
      <formula2>25000000</formula2>
    </dataValidation>
  </dataValidations>
  <pageMargins left="0.7" right="0.7" top="0.75" bottom="0.75" header="0.3" footer="0.3"/>
  <pageSetup fitToWidth="0" fitToHeight="0" orientation="landscape" r:id="rId1"/>
  <headerFooter>
    <oddFooter>&amp;LJune 15, 2018&amp;CFINAL&amp;RGHG Summary Worksheet</oddFooter>
  </headerFooter>
  <ignoredErrors>
    <ignoredError sqref="G20:H20 H23 H24 H21 H22 G21 G23 G24" unlockedFormula="1"/>
  </ignoredError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N31"/>
  <sheetViews>
    <sheetView showGridLines="0" showRuler="0" zoomScaleNormal="100" zoomScaleSheetLayoutView="70" workbookViewId="0">
      <selection activeCell="H14" sqref="H14:I14"/>
    </sheetView>
  </sheetViews>
  <sheetFormatPr defaultRowHeight="15" x14ac:dyDescent="0.25"/>
  <cols>
    <col min="1" max="1" width="0.85546875" style="102" customWidth="1"/>
    <col min="2" max="2" width="10.7109375" style="102" customWidth="1"/>
    <col min="3" max="3" width="10.28515625" style="102" customWidth="1"/>
    <col min="4" max="5" width="8.7109375" style="102" customWidth="1"/>
    <col min="6" max="6" width="10.7109375" style="102" customWidth="1"/>
    <col min="7" max="14" width="8.7109375" style="102" customWidth="1"/>
    <col min="15" max="16384" width="9.140625" style="102"/>
  </cols>
  <sheetData>
    <row r="1" spans="2:14" ht="18.75" x14ac:dyDescent="0.3">
      <c r="B1" s="3"/>
      <c r="C1" s="3"/>
      <c r="D1" s="4"/>
      <c r="E1" s="3"/>
      <c r="F1" s="5"/>
      <c r="G1" s="3"/>
      <c r="H1" s="3"/>
      <c r="I1" s="3"/>
      <c r="J1" s="5" t="s">
        <v>5</v>
      </c>
      <c r="K1" s="3"/>
      <c r="L1" s="3"/>
      <c r="M1" s="3"/>
      <c r="N1" s="3"/>
    </row>
    <row r="2" spans="2:14" ht="18.75" x14ac:dyDescent="0.3">
      <c r="B2" s="3"/>
      <c r="C2" s="3"/>
      <c r="D2" s="4"/>
      <c r="E2" s="3"/>
      <c r="F2" s="5"/>
      <c r="G2" s="3"/>
      <c r="H2" s="3"/>
      <c r="I2" s="3"/>
      <c r="J2" s="5" t="s">
        <v>11</v>
      </c>
      <c r="K2" s="3"/>
      <c r="L2" s="3"/>
      <c r="M2" s="3"/>
      <c r="N2" s="3"/>
    </row>
    <row r="3" spans="2:14" ht="18.75" x14ac:dyDescent="0.3">
      <c r="B3" s="3"/>
      <c r="C3" s="3"/>
      <c r="D3" s="4"/>
      <c r="E3" s="3"/>
      <c r="F3" s="3"/>
      <c r="G3" s="3"/>
      <c r="H3" s="3"/>
      <c r="I3" s="3"/>
      <c r="J3" s="5" t="s">
        <v>4</v>
      </c>
      <c r="K3" s="3"/>
      <c r="L3" s="3"/>
      <c r="M3" s="3"/>
      <c r="N3" s="3"/>
    </row>
    <row r="4" spans="2:14" ht="18.75" x14ac:dyDescent="0.3">
      <c r="B4" s="3"/>
      <c r="C4" s="3"/>
      <c r="D4" s="4"/>
      <c r="E4" s="3"/>
      <c r="F4" s="5"/>
      <c r="G4" s="3"/>
      <c r="H4" s="3"/>
      <c r="I4" s="3"/>
      <c r="J4" s="5" t="s">
        <v>12</v>
      </c>
      <c r="K4" s="3"/>
      <c r="L4" s="3"/>
      <c r="M4" s="3"/>
      <c r="N4" s="3"/>
    </row>
    <row r="5" spans="2:14" ht="18.75" x14ac:dyDescent="0.3">
      <c r="B5" s="3"/>
      <c r="C5" s="3"/>
      <c r="D5" s="4"/>
      <c r="E5" s="3"/>
      <c r="F5" s="5"/>
      <c r="G5" s="3"/>
      <c r="H5" s="3"/>
      <c r="I5" s="3"/>
      <c r="J5" s="5" t="s">
        <v>1</v>
      </c>
      <c r="K5" s="3"/>
      <c r="L5" s="3"/>
      <c r="M5" s="3"/>
      <c r="N5" s="3"/>
    </row>
    <row r="6" spans="2:14" ht="18.75" x14ac:dyDescent="0.3">
      <c r="B6" s="3"/>
      <c r="C6" s="3"/>
      <c r="D6" s="3"/>
      <c r="E6" s="3"/>
      <c r="F6" s="5"/>
      <c r="G6" s="3"/>
      <c r="H6" s="3"/>
      <c r="I6" s="3"/>
      <c r="J6" s="5"/>
      <c r="K6" s="3"/>
      <c r="L6" s="3"/>
      <c r="M6" s="3"/>
      <c r="N6" s="3"/>
    </row>
    <row r="7" spans="2:14" ht="18.75" x14ac:dyDescent="0.3">
      <c r="B7" s="3"/>
      <c r="C7" s="3"/>
      <c r="D7" s="3"/>
      <c r="E7" s="3"/>
      <c r="F7" s="5"/>
      <c r="G7" s="3"/>
      <c r="H7" s="3"/>
      <c r="I7" s="3"/>
      <c r="K7" s="3"/>
      <c r="L7" s="3"/>
      <c r="M7" s="3"/>
      <c r="N7" s="3"/>
    </row>
    <row r="8" spans="2:14" ht="18.75" x14ac:dyDescent="0.3">
      <c r="B8" s="3"/>
      <c r="C8" s="3"/>
      <c r="D8" s="3"/>
      <c r="E8" s="3"/>
      <c r="F8" s="5"/>
      <c r="G8" s="3"/>
      <c r="H8" s="5"/>
      <c r="I8" s="3"/>
      <c r="J8" s="3"/>
      <c r="K8" s="3"/>
      <c r="L8" s="3"/>
      <c r="M8" s="3"/>
      <c r="N8" s="3"/>
    </row>
    <row r="9" spans="2:14" x14ac:dyDescent="0.25">
      <c r="B9" s="168" t="s">
        <v>2</v>
      </c>
      <c r="C9" s="168"/>
      <c r="D9" s="167" t="str">
        <f>IF('Read Me'!E20="","",'Read Me'!E20)</f>
        <v/>
      </c>
      <c r="E9" s="167"/>
      <c r="F9" s="167"/>
      <c r="G9" s="167"/>
      <c r="H9" s="167"/>
      <c r="I9" s="3"/>
      <c r="J9" s="3"/>
      <c r="K9" s="3"/>
      <c r="L9" s="3"/>
      <c r="M9" s="3"/>
      <c r="N9" s="3"/>
    </row>
    <row r="10" spans="2:14" x14ac:dyDescent="0.25">
      <c r="B10" s="168" t="s">
        <v>103</v>
      </c>
      <c r="C10" s="168"/>
      <c r="D10" s="167" t="str">
        <f>IF('Read Me'!E21="","",'Read Me'!E21)</f>
        <v/>
      </c>
      <c r="E10" s="167"/>
      <c r="F10" s="167"/>
      <c r="G10" s="167"/>
      <c r="H10" s="167"/>
      <c r="I10" s="3"/>
      <c r="J10" s="3"/>
      <c r="K10" s="3"/>
      <c r="L10" s="3"/>
      <c r="M10" s="3"/>
      <c r="N10" s="3"/>
    </row>
    <row r="11" spans="2:14" x14ac:dyDescent="0.25">
      <c r="B11" s="3"/>
      <c r="C11" s="7"/>
      <c r="D11" s="8"/>
      <c r="E11" s="8"/>
      <c r="F11" s="9"/>
      <c r="G11" s="9"/>
      <c r="H11" s="9"/>
      <c r="I11" s="9"/>
      <c r="J11" s="3"/>
      <c r="K11" s="3"/>
      <c r="L11" s="3"/>
      <c r="M11" s="3"/>
      <c r="N11" s="3"/>
    </row>
    <row r="12" spans="2:14" ht="18.75" x14ac:dyDescent="0.3">
      <c r="B12" s="6" t="s">
        <v>76</v>
      </c>
      <c r="C12" s="3"/>
      <c r="D12" s="3"/>
      <c r="E12" s="3"/>
      <c r="F12" s="3"/>
      <c r="G12" s="3"/>
      <c r="H12" s="3"/>
      <c r="I12" s="3"/>
      <c r="J12" s="3"/>
      <c r="K12" s="3"/>
      <c r="L12" s="3"/>
      <c r="M12" s="3"/>
      <c r="N12" s="3"/>
    </row>
    <row r="13" spans="2:14" x14ac:dyDescent="0.25">
      <c r="B13" s="3"/>
      <c r="C13" s="3"/>
      <c r="D13" s="3"/>
      <c r="E13" s="3"/>
      <c r="F13" s="3"/>
      <c r="G13" s="3"/>
      <c r="H13" s="3"/>
      <c r="I13" s="3"/>
      <c r="J13" s="3"/>
      <c r="K13" s="3"/>
      <c r="L13" s="3"/>
    </row>
    <row r="14" spans="2:14" ht="30" customHeight="1" x14ac:dyDescent="0.25">
      <c r="B14" s="3" t="s">
        <v>32</v>
      </c>
      <c r="C14" s="3"/>
      <c r="D14" s="196" t="s">
        <v>109</v>
      </c>
      <c r="E14" s="196"/>
      <c r="F14" s="196" t="s">
        <v>110</v>
      </c>
      <c r="G14" s="196"/>
      <c r="H14" s="196" t="s">
        <v>178</v>
      </c>
      <c r="I14" s="196"/>
      <c r="J14" s="196" t="s">
        <v>68</v>
      </c>
      <c r="K14" s="196"/>
      <c r="L14" s="199" t="s">
        <v>192</v>
      </c>
      <c r="M14" s="199"/>
    </row>
    <row r="15" spans="2:14" ht="30" customHeight="1" thickBot="1" x14ac:dyDescent="0.3">
      <c r="B15" s="187" t="s">
        <v>34</v>
      </c>
      <c r="C15" s="188"/>
      <c r="D15" s="192">
        <f>Calcs!D45</f>
        <v>0</v>
      </c>
      <c r="E15" s="193"/>
      <c r="F15" s="192">
        <f>Calcs!D47</f>
        <v>0</v>
      </c>
      <c r="G15" s="193"/>
      <c r="H15" s="192">
        <f>Calcs!D48</f>
        <v>0</v>
      </c>
      <c r="I15" s="193"/>
      <c r="J15" s="192">
        <f>Calcs!D50</f>
        <v>0</v>
      </c>
      <c r="K15" s="193"/>
      <c r="L15" s="197">
        <f>SUM(D15:K15)</f>
        <v>0</v>
      </c>
      <c r="M15" s="198"/>
      <c r="N15" s="126" t="s">
        <v>33</v>
      </c>
    </row>
    <row r="16" spans="2:14" ht="15.75" thickTop="1" x14ac:dyDescent="0.25">
      <c r="B16" s="3"/>
      <c r="C16" s="3"/>
      <c r="D16" s="3"/>
      <c r="E16" s="3"/>
      <c r="F16" s="3"/>
      <c r="G16" s="3"/>
      <c r="H16" s="3"/>
      <c r="I16" s="3"/>
      <c r="J16" s="3"/>
      <c r="K16" s="3"/>
      <c r="L16" s="3"/>
    </row>
    <row r="17" spans="2:14" x14ac:dyDescent="0.25">
      <c r="B17" s="3"/>
      <c r="C17" s="3"/>
      <c r="D17" s="3"/>
      <c r="E17" s="3"/>
      <c r="F17" s="3"/>
      <c r="G17" s="3"/>
      <c r="H17" s="3"/>
      <c r="I17" s="3"/>
      <c r="J17" s="3"/>
      <c r="K17" s="3"/>
      <c r="L17" s="3"/>
    </row>
    <row r="18" spans="2:14" x14ac:dyDescent="0.25">
      <c r="B18" s="3"/>
      <c r="C18" s="3"/>
      <c r="D18" s="3"/>
      <c r="E18" s="3"/>
      <c r="F18" s="3"/>
      <c r="G18" s="3"/>
      <c r="H18" s="3"/>
      <c r="I18" s="3"/>
      <c r="J18" s="3"/>
      <c r="K18" s="3"/>
      <c r="L18" s="3"/>
    </row>
    <row r="19" spans="2:14" x14ac:dyDescent="0.25">
      <c r="B19" s="3"/>
      <c r="C19" s="3"/>
      <c r="D19" s="3"/>
      <c r="E19" s="3"/>
      <c r="F19" s="3"/>
      <c r="G19" s="3"/>
      <c r="H19" s="3"/>
      <c r="I19" s="3"/>
      <c r="J19" s="3"/>
      <c r="K19" s="3"/>
      <c r="L19" s="3"/>
    </row>
    <row r="20" spans="2:14" x14ac:dyDescent="0.25">
      <c r="B20" s="3"/>
      <c r="C20" s="3"/>
      <c r="D20" s="3"/>
      <c r="E20" s="3"/>
      <c r="F20" s="3"/>
      <c r="G20" s="3"/>
      <c r="H20" s="3"/>
      <c r="I20" s="3"/>
      <c r="J20" s="3"/>
      <c r="K20" s="3"/>
      <c r="L20" s="3"/>
      <c r="M20" s="3"/>
      <c r="N20" s="3"/>
    </row>
    <row r="21" spans="2:14" x14ac:dyDescent="0.25">
      <c r="B21" s="3"/>
      <c r="C21" s="3"/>
      <c r="D21" s="3"/>
      <c r="E21" s="3"/>
      <c r="F21" s="3"/>
      <c r="G21" s="3"/>
      <c r="H21" s="3"/>
      <c r="I21" s="3"/>
      <c r="J21" s="3"/>
      <c r="K21" s="3"/>
      <c r="L21" s="3"/>
      <c r="M21" s="3"/>
      <c r="N21" s="3"/>
    </row>
    <row r="22" spans="2:14" x14ac:dyDescent="0.25">
      <c r="B22" s="3"/>
      <c r="C22" s="3"/>
      <c r="D22" s="3"/>
      <c r="E22" s="3"/>
      <c r="F22" s="3"/>
      <c r="G22" s="3"/>
      <c r="H22" s="3"/>
      <c r="I22" s="3"/>
      <c r="J22" s="3"/>
      <c r="K22" s="3"/>
      <c r="L22" s="3"/>
      <c r="M22" s="3"/>
      <c r="N22" s="3"/>
    </row>
    <row r="23" spans="2:14" x14ac:dyDescent="0.25">
      <c r="B23" s="3"/>
      <c r="C23" s="3"/>
      <c r="D23" s="3"/>
      <c r="E23" s="3"/>
      <c r="F23" s="3"/>
      <c r="G23" s="3"/>
      <c r="H23" s="3"/>
      <c r="I23" s="3"/>
      <c r="J23" s="3"/>
      <c r="K23" s="3"/>
      <c r="L23" s="3"/>
      <c r="M23" s="3"/>
      <c r="N23" s="3"/>
    </row>
    <row r="24" spans="2:14" x14ac:dyDescent="0.25">
      <c r="B24" s="3"/>
      <c r="C24" s="3"/>
      <c r="D24" s="3"/>
      <c r="E24" s="3"/>
      <c r="F24" s="3"/>
      <c r="G24" s="3"/>
      <c r="H24" s="3"/>
      <c r="I24" s="3"/>
      <c r="J24" s="3"/>
      <c r="K24" s="3"/>
      <c r="L24" s="3"/>
      <c r="M24" s="3"/>
      <c r="N24" s="3"/>
    </row>
    <row r="25" spans="2:14" x14ac:dyDescent="0.25">
      <c r="B25" s="3"/>
      <c r="C25" s="3"/>
      <c r="D25" s="3"/>
      <c r="E25" s="3"/>
      <c r="F25" s="3"/>
      <c r="G25" s="3"/>
      <c r="H25" s="3"/>
      <c r="I25" s="3"/>
      <c r="J25" s="3"/>
      <c r="K25" s="3"/>
      <c r="L25" s="3"/>
      <c r="M25" s="3"/>
      <c r="N25" s="3"/>
    </row>
    <row r="26" spans="2:14" x14ac:dyDescent="0.25">
      <c r="B26" s="3"/>
      <c r="C26" s="3"/>
      <c r="D26" s="3"/>
      <c r="E26" s="3"/>
      <c r="F26" s="3"/>
      <c r="G26" s="3"/>
      <c r="H26" s="3"/>
      <c r="I26" s="3"/>
      <c r="J26" s="3"/>
      <c r="K26" s="3"/>
      <c r="L26" s="3"/>
      <c r="M26" s="3"/>
      <c r="N26" s="3"/>
    </row>
    <row r="27" spans="2:14" x14ac:dyDescent="0.25">
      <c r="B27" s="3"/>
      <c r="C27" s="3"/>
      <c r="D27" s="3"/>
      <c r="E27" s="3"/>
      <c r="F27" s="3"/>
      <c r="G27" s="3"/>
      <c r="H27" s="3"/>
      <c r="I27" s="3"/>
      <c r="J27" s="3"/>
      <c r="K27" s="3"/>
      <c r="L27" s="3"/>
      <c r="M27" s="3"/>
      <c r="N27" s="3"/>
    </row>
    <row r="28" spans="2:14" x14ac:dyDescent="0.25">
      <c r="B28" s="3"/>
      <c r="C28" s="3"/>
      <c r="D28" s="3"/>
      <c r="E28" s="3"/>
      <c r="F28" s="3"/>
      <c r="G28" s="3"/>
      <c r="H28" s="3"/>
      <c r="I28" s="3"/>
      <c r="J28" s="3"/>
      <c r="K28" s="3"/>
      <c r="L28" s="3"/>
      <c r="M28" s="3"/>
      <c r="N28" s="3"/>
    </row>
    <row r="29" spans="2:14" x14ac:dyDescent="0.25">
      <c r="B29" s="3"/>
      <c r="C29" s="3"/>
      <c r="D29" s="3"/>
      <c r="E29" s="3"/>
      <c r="F29" s="3"/>
      <c r="G29" s="3"/>
      <c r="H29" s="3"/>
      <c r="I29" s="3"/>
      <c r="J29" s="3"/>
      <c r="K29" s="3"/>
      <c r="L29" s="3"/>
      <c r="M29" s="3"/>
      <c r="N29" s="3"/>
    </row>
    <row r="30" spans="2:14" x14ac:dyDescent="0.25">
      <c r="B30" s="3"/>
      <c r="C30" s="3"/>
      <c r="D30" s="3"/>
      <c r="E30" s="3"/>
      <c r="F30" s="3"/>
      <c r="G30" s="3"/>
      <c r="H30" s="3"/>
      <c r="I30" s="3"/>
      <c r="J30" s="3"/>
      <c r="K30" s="3"/>
      <c r="L30" s="3"/>
      <c r="M30" s="3"/>
      <c r="N30" s="3"/>
    </row>
    <row r="31" spans="2:14" x14ac:dyDescent="0.25">
      <c r="B31" s="3"/>
      <c r="C31" s="3"/>
      <c r="D31" s="3"/>
      <c r="E31" s="3"/>
      <c r="F31" s="3"/>
      <c r="G31" s="3"/>
      <c r="H31" s="3"/>
      <c r="I31" s="3"/>
      <c r="J31" s="3"/>
      <c r="K31" s="3"/>
      <c r="L31" s="3"/>
      <c r="M31" s="3"/>
      <c r="N31" s="3"/>
    </row>
  </sheetData>
  <sheetProtection algorithmName="SHA-512" hashValue="jPw02zhn8phZkk/7K0doiBdrZgxPAFTHxt/DyaHmvXfrdNLkr15ZHEocSZn7sMlsbnSc8NJ5fjG3TGFkKp/dsA==" saltValue="5NgU7judF//56uel72Bv5g==" spinCount="100000" sheet="1" objects="1" scenarios="1"/>
  <mergeCells count="15">
    <mergeCell ref="J15:K15"/>
    <mergeCell ref="J14:K14"/>
    <mergeCell ref="D15:E15"/>
    <mergeCell ref="D14:E14"/>
    <mergeCell ref="L15:M15"/>
    <mergeCell ref="L14:M14"/>
    <mergeCell ref="B15:C15"/>
    <mergeCell ref="H14:I14"/>
    <mergeCell ref="B9:C9"/>
    <mergeCell ref="D9:H9"/>
    <mergeCell ref="B10:C10"/>
    <mergeCell ref="D10:H10"/>
    <mergeCell ref="F14:G14"/>
    <mergeCell ref="F15:G15"/>
    <mergeCell ref="H15:I15"/>
  </mergeCells>
  <conditionalFormatting sqref="D15:K15">
    <cfRule type="cellIs" dxfId="0" priority="1" operator="equal">
      <formula>0</formula>
    </cfRule>
  </conditionalFormatting>
  <pageMargins left="0.7" right="0.7" top="0.75" bottom="0.75" header="0.3" footer="0.3"/>
  <pageSetup fitToWidth="0" fitToHeight="0" orientation="landscape" r:id="rId1"/>
  <headerFooter>
    <oddFooter>&amp;LJune 15, 2018&amp;CFINAL&amp;RCo-Ben Summary Worksheet</oddFooter>
  </headerFooter>
  <ignoredErrors>
    <ignoredError sqref="D15:G15 I15:K15"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4"/>
  <sheetViews>
    <sheetView topLeftCell="M1" zoomScaleNormal="100" workbookViewId="0">
      <selection activeCell="AK6" sqref="AK6"/>
    </sheetView>
  </sheetViews>
  <sheetFormatPr defaultRowHeight="15" x14ac:dyDescent="0.25"/>
  <cols>
    <col min="1" max="1" width="9.5703125" customWidth="1"/>
    <col min="2" max="2" width="5.5703125" customWidth="1"/>
    <col min="3" max="3" width="12.28515625" customWidth="1"/>
    <col min="4" max="4" width="10.85546875" customWidth="1"/>
    <col min="5" max="5" width="15.7109375" customWidth="1"/>
    <col min="6" max="6" width="15.5703125" bestFit="1" customWidth="1"/>
    <col min="7" max="7" width="11.140625" bestFit="1" customWidth="1"/>
    <col min="9" max="9" width="14" bestFit="1" customWidth="1"/>
    <col min="10" max="10" width="11" bestFit="1" customWidth="1"/>
    <col min="11" max="11" width="11.28515625" customWidth="1"/>
    <col min="12" max="12" width="9.28515625" bestFit="1" customWidth="1"/>
    <col min="13" max="13" width="11.7109375" bestFit="1" customWidth="1"/>
    <col min="14" max="14" width="9.42578125" bestFit="1" customWidth="1"/>
    <col min="15" max="15" width="11" bestFit="1" customWidth="1"/>
    <col min="16" max="16" width="9.7109375" bestFit="1" customWidth="1"/>
    <col min="17" max="17" width="9.5703125" bestFit="1" customWidth="1"/>
    <col min="18" max="18" width="9.85546875" bestFit="1" customWidth="1"/>
    <col min="22" max="22" width="9.5703125" bestFit="1" customWidth="1"/>
    <col min="28" max="28" width="11.28515625" bestFit="1" customWidth="1"/>
    <col min="29" max="29" width="13.7109375" customWidth="1"/>
  </cols>
  <sheetData>
    <row r="1" spans="1:37" ht="18.75" x14ac:dyDescent="0.3">
      <c r="A1" s="1" t="s">
        <v>78</v>
      </c>
    </row>
    <row r="2" spans="1:37" x14ac:dyDescent="0.25">
      <c r="A2" s="21" t="s">
        <v>51</v>
      </c>
      <c r="I2" t="s">
        <v>121</v>
      </c>
    </row>
    <row r="4" spans="1:37" x14ac:dyDescent="0.25">
      <c r="A4" s="21" t="s">
        <v>120</v>
      </c>
    </row>
    <row r="5" spans="1:37" x14ac:dyDescent="0.25">
      <c r="B5" s="21" t="s">
        <v>104</v>
      </c>
      <c r="C5" s="21" t="s">
        <v>40</v>
      </c>
      <c r="D5" s="21" t="s">
        <v>146</v>
      </c>
      <c r="E5" s="21"/>
      <c r="I5" s="71" t="s">
        <v>122</v>
      </c>
      <c r="J5" s="48">
        <v>0.05</v>
      </c>
      <c r="K5" s="75">
        <v>40468564</v>
      </c>
      <c r="L5" s="75">
        <v>1000000</v>
      </c>
      <c r="M5" s="52" t="s">
        <v>36</v>
      </c>
      <c r="N5" s="123">
        <v>2.6</v>
      </c>
      <c r="O5" s="48">
        <v>0.4047</v>
      </c>
      <c r="P5" s="48" t="s">
        <v>123</v>
      </c>
      <c r="Q5" s="48">
        <v>50</v>
      </c>
      <c r="R5" s="145">
        <v>298</v>
      </c>
      <c r="S5" s="48">
        <v>8.0000000000000002E-3</v>
      </c>
      <c r="T5" s="48" t="s">
        <v>38</v>
      </c>
      <c r="U5" s="52">
        <v>0.4047</v>
      </c>
      <c r="V5" s="48" t="s">
        <v>212</v>
      </c>
      <c r="W5" s="50">
        <v>50</v>
      </c>
    </row>
    <row r="6" spans="1:37" x14ac:dyDescent="0.25">
      <c r="B6">
        <f>Delta!B18</f>
        <v>1</v>
      </c>
      <c r="C6" s="20">
        <f>Delta!C18</f>
        <v>0</v>
      </c>
      <c r="D6" s="20">
        <f>Delta!E18</f>
        <v>0</v>
      </c>
      <c r="E6" s="20"/>
      <c r="I6" s="94">
        <f>(J6*K6/L6*M6-N6*O6)*P6*Q6+R6*S6*T6*U6*V6*W6</f>
        <v>0</v>
      </c>
      <c r="J6" s="81">
        <f>Factors!$B$21</f>
        <v>0.05</v>
      </c>
      <c r="K6" s="82">
        <f>Factors!$B$41</f>
        <v>40468564.219999999</v>
      </c>
      <c r="L6" s="82">
        <f>Factors!$B$45</f>
        <v>1000000</v>
      </c>
      <c r="M6" s="81">
        <f>Factors!$B$37</f>
        <v>3.6666666666666665</v>
      </c>
      <c r="N6" s="81">
        <f>Factors!$B$23</f>
        <v>2.6</v>
      </c>
      <c r="O6" s="95">
        <f>Factors!$B$39</f>
        <v>0.40468599999999999</v>
      </c>
      <c r="P6" s="82">
        <f>C6</f>
        <v>0</v>
      </c>
      <c r="Q6" s="96">
        <f>Factors!$B$15</f>
        <v>50</v>
      </c>
      <c r="R6" s="144">
        <f>Factors!$B$18</f>
        <v>298</v>
      </c>
      <c r="S6" s="142">
        <f>Factors!$B$24</f>
        <v>8.0000000000000002E-3</v>
      </c>
      <c r="T6" s="82">
        <f>D6</f>
        <v>0</v>
      </c>
      <c r="U6" s="95">
        <f>Factors!$B$39</f>
        <v>0.40468599999999999</v>
      </c>
      <c r="V6" s="97">
        <f>Factors!$B$38</f>
        <v>1.5714285714285714</v>
      </c>
      <c r="W6" s="98">
        <f>Factors!$B$15</f>
        <v>50</v>
      </c>
    </row>
    <row r="7" spans="1:37" x14ac:dyDescent="0.25">
      <c r="B7">
        <f>Delta!B19</f>
        <v>2</v>
      </c>
      <c r="C7" s="20">
        <f>Delta!C19</f>
        <v>0</v>
      </c>
      <c r="D7" s="20">
        <f>Delta!E19</f>
        <v>0</v>
      </c>
      <c r="E7" s="20"/>
      <c r="I7" s="76">
        <f t="shared" ref="I7:I10" si="0">(J7*K7/L7*M7-N7*O7)*P7*Q7+R7*S7*T7*U7*V7*W7</f>
        <v>0</v>
      </c>
      <c r="J7" s="66">
        <f>Factors!$B$21</f>
        <v>0.05</v>
      </c>
      <c r="K7" s="37">
        <f>Factors!$B$41</f>
        <v>40468564.219999999</v>
      </c>
      <c r="L7" s="37">
        <f>Factors!$B$45</f>
        <v>1000000</v>
      </c>
      <c r="M7" s="66">
        <f>Factors!$B$37</f>
        <v>3.6666666666666665</v>
      </c>
      <c r="N7" s="66">
        <f>Factors!$B$23</f>
        <v>2.6</v>
      </c>
      <c r="O7" s="43">
        <f>Factors!$B$39</f>
        <v>0.40468599999999999</v>
      </c>
      <c r="P7" s="37">
        <f t="shared" ref="P7:P10" si="1">C7</f>
        <v>0</v>
      </c>
      <c r="Q7" s="61">
        <f>Factors!$B$15</f>
        <v>50</v>
      </c>
      <c r="R7" s="144">
        <f>Factors!$B$18</f>
        <v>298</v>
      </c>
      <c r="S7" s="23">
        <f>Factors!$B$24</f>
        <v>8.0000000000000002E-3</v>
      </c>
      <c r="T7" s="37">
        <f>D7</f>
        <v>0</v>
      </c>
      <c r="U7" s="43">
        <f>Factors!$B$39</f>
        <v>0.40468599999999999</v>
      </c>
      <c r="V7" s="22">
        <f>Factors!$B$38</f>
        <v>1.5714285714285714</v>
      </c>
      <c r="W7" s="62">
        <f>Factors!$B$15</f>
        <v>50</v>
      </c>
    </row>
    <row r="8" spans="1:37" x14ac:dyDescent="0.25">
      <c r="B8">
        <f>Delta!B20</f>
        <v>3</v>
      </c>
      <c r="C8" s="20">
        <f>Delta!C20</f>
        <v>0</v>
      </c>
      <c r="D8" s="20">
        <f>Delta!E20</f>
        <v>0</v>
      </c>
      <c r="E8" s="20"/>
      <c r="I8" s="76">
        <f t="shared" si="0"/>
        <v>0</v>
      </c>
      <c r="J8" s="66">
        <f>Factors!$B$21</f>
        <v>0.05</v>
      </c>
      <c r="K8" s="37">
        <f>Factors!$B$41</f>
        <v>40468564.219999999</v>
      </c>
      <c r="L8" s="37">
        <f>Factors!$B$45</f>
        <v>1000000</v>
      </c>
      <c r="M8" s="66">
        <f>Factors!$B$37</f>
        <v>3.6666666666666665</v>
      </c>
      <c r="N8" s="66">
        <f>Factors!$B$23</f>
        <v>2.6</v>
      </c>
      <c r="O8" s="43">
        <f>Factors!$B$39</f>
        <v>0.40468599999999999</v>
      </c>
      <c r="P8" s="37">
        <f t="shared" si="1"/>
        <v>0</v>
      </c>
      <c r="Q8" s="61">
        <f>Factors!$B$15</f>
        <v>50</v>
      </c>
      <c r="R8" s="144">
        <f>Factors!$B$18</f>
        <v>298</v>
      </c>
      <c r="S8" s="23">
        <f>Factors!$B$24</f>
        <v>8.0000000000000002E-3</v>
      </c>
      <c r="T8" s="37">
        <f>D8</f>
        <v>0</v>
      </c>
      <c r="U8" s="43">
        <f>Factors!$B$39</f>
        <v>0.40468599999999999</v>
      </c>
      <c r="V8" s="22">
        <f>Factors!$B$38</f>
        <v>1.5714285714285714</v>
      </c>
      <c r="W8" s="62">
        <f>Factors!$B$15</f>
        <v>50</v>
      </c>
    </row>
    <row r="9" spans="1:37" x14ac:dyDescent="0.25">
      <c r="B9">
        <f>Delta!B21</f>
        <v>4</v>
      </c>
      <c r="C9" s="20">
        <f>Delta!C21</f>
        <v>0</v>
      </c>
      <c r="D9" s="20">
        <f>Delta!E21</f>
        <v>0</v>
      </c>
      <c r="E9" s="20"/>
      <c r="I9" s="76">
        <f t="shared" si="0"/>
        <v>0</v>
      </c>
      <c r="J9" s="66">
        <f>Factors!$B$21</f>
        <v>0.05</v>
      </c>
      <c r="K9" s="37">
        <f>Factors!$B$41</f>
        <v>40468564.219999999</v>
      </c>
      <c r="L9" s="37">
        <f>Factors!$B$45</f>
        <v>1000000</v>
      </c>
      <c r="M9" s="66">
        <f>Factors!$B$37</f>
        <v>3.6666666666666665</v>
      </c>
      <c r="N9" s="66">
        <f>Factors!$B$23</f>
        <v>2.6</v>
      </c>
      <c r="O9" s="43">
        <f>Factors!$B$39</f>
        <v>0.40468599999999999</v>
      </c>
      <c r="P9" s="37">
        <f t="shared" si="1"/>
        <v>0</v>
      </c>
      <c r="Q9" s="61">
        <f>Factors!$B$15</f>
        <v>50</v>
      </c>
      <c r="R9" s="144">
        <f>Factors!$B$18</f>
        <v>298</v>
      </c>
      <c r="S9" s="23">
        <f>Factors!$B$24</f>
        <v>8.0000000000000002E-3</v>
      </c>
      <c r="T9" s="37">
        <f>D9</f>
        <v>0</v>
      </c>
      <c r="U9" s="43">
        <f>Factors!$B$39</f>
        <v>0.40468599999999999</v>
      </c>
      <c r="V9" s="22">
        <f>Factors!$B$38</f>
        <v>1.5714285714285714</v>
      </c>
      <c r="W9" s="62">
        <f>Factors!$B$15</f>
        <v>50</v>
      </c>
    </row>
    <row r="10" spans="1:37" x14ac:dyDescent="0.25">
      <c r="B10">
        <f>Delta!B22</f>
        <v>5</v>
      </c>
      <c r="C10" s="20">
        <f>Delta!C22</f>
        <v>0</v>
      </c>
      <c r="D10" s="20">
        <f>Delta!E22</f>
        <v>0</v>
      </c>
      <c r="E10" s="20"/>
      <c r="I10" s="56">
        <f t="shared" si="0"/>
        <v>0</v>
      </c>
      <c r="J10" s="67">
        <f>Factors!$B$21</f>
        <v>0.05</v>
      </c>
      <c r="K10" s="39">
        <f>Factors!$B$41</f>
        <v>40468564.219999999</v>
      </c>
      <c r="L10" s="39">
        <f>Factors!$B$45</f>
        <v>1000000</v>
      </c>
      <c r="M10" s="67">
        <f>Factors!$B$37</f>
        <v>3.6666666666666665</v>
      </c>
      <c r="N10" s="67">
        <f>Factors!$B$23</f>
        <v>2.6</v>
      </c>
      <c r="O10" s="44">
        <f>Factors!$B$39</f>
        <v>0.40468599999999999</v>
      </c>
      <c r="P10" s="39">
        <f t="shared" si="1"/>
        <v>0</v>
      </c>
      <c r="Q10" s="64">
        <f>Factors!$B$15</f>
        <v>50</v>
      </c>
      <c r="R10" s="146">
        <f>Factors!$B$18</f>
        <v>298</v>
      </c>
      <c r="S10" s="143">
        <f>Factors!$B$24</f>
        <v>8.0000000000000002E-3</v>
      </c>
      <c r="T10" s="39">
        <f>D10</f>
        <v>0</v>
      </c>
      <c r="U10" s="44">
        <f>Factors!$B$39</f>
        <v>0.40468599999999999</v>
      </c>
      <c r="V10" s="24">
        <f>Factors!$B$38</f>
        <v>1.5714285714285714</v>
      </c>
      <c r="W10" s="65">
        <f>Factors!$B$15</f>
        <v>50</v>
      </c>
    </row>
    <row r="12" spans="1:37" x14ac:dyDescent="0.25">
      <c r="I12" t="s">
        <v>128</v>
      </c>
      <c r="P12" t="s">
        <v>129</v>
      </c>
      <c r="W12" t="s">
        <v>130</v>
      </c>
      <c r="AG12" t="s">
        <v>138</v>
      </c>
    </row>
    <row r="14" spans="1:37" x14ac:dyDescent="0.25">
      <c r="A14" s="4" t="s">
        <v>125</v>
      </c>
    </row>
    <row r="15" spans="1:37" s="21" customFormat="1" x14ac:dyDescent="0.25">
      <c r="B15" s="21" t="s">
        <v>104</v>
      </c>
      <c r="C15" s="21" t="s">
        <v>40</v>
      </c>
      <c r="D15" s="21" t="s">
        <v>42</v>
      </c>
      <c r="E15" s="21" t="s">
        <v>126</v>
      </c>
      <c r="I15" s="55" t="s">
        <v>39</v>
      </c>
      <c r="J15" s="63" t="s">
        <v>35</v>
      </c>
      <c r="K15" s="49" t="s">
        <v>37</v>
      </c>
      <c r="L15" s="48">
        <v>298</v>
      </c>
      <c r="M15" s="48">
        <v>50</v>
      </c>
      <c r="N15" s="70" t="s">
        <v>137</v>
      </c>
      <c r="P15" s="63" t="s">
        <v>35</v>
      </c>
      <c r="Q15" s="48">
        <v>0.05</v>
      </c>
      <c r="R15" s="75">
        <v>40468564</v>
      </c>
      <c r="S15" s="75">
        <v>1000000</v>
      </c>
      <c r="T15" s="48" t="s">
        <v>36</v>
      </c>
      <c r="U15" s="54" t="s">
        <v>127</v>
      </c>
      <c r="V15" s="80"/>
      <c r="W15" s="85" t="s">
        <v>131</v>
      </c>
      <c r="X15" s="85" t="s">
        <v>92</v>
      </c>
      <c r="Y15" s="52" t="s">
        <v>96</v>
      </c>
      <c r="Z15" s="52" t="s">
        <v>93</v>
      </c>
      <c r="AA15" s="52" t="s">
        <v>132</v>
      </c>
      <c r="AB15" s="52" t="s">
        <v>92</v>
      </c>
      <c r="AC15" s="52" t="s">
        <v>133</v>
      </c>
      <c r="AD15" s="52" t="s">
        <v>134</v>
      </c>
      <c r="AE15" s="54" t="s">
        <v>132</v>
      </c>
      <c r="AG15" s="53" t="s">
        <v>37</v>
      </c>
      <c r="AH15" s="55">
        <v>8.0000000000000002E-3</v>
      </c>
      <c r="AI15" s="48" t="s">
        <v>38</v>
      </c>
      <c r="AJ15" s="52">
        <v>0.4047</v>
      </c>
      <c r="AK15" s="50" t="s">
        <v>212</v>
      </c>
    </row>
    <row r="16" spans="1:37" x14ac:dyDescent="0.25">
      <c r="B16">
        <f>'Coastal Farm'!B18</f>
        <v>1</v>
      </c>
      <c r="C16" s="20">
        <f>'Coastal Farm'!C18</f>
        <v>0</v>
      </c>
      <c r="D16" s="20">
        <f>'Coastal Farm'!E18</f>
        <v>0</v>
      </c>
      <c r="E16" s="20">
        <f>C16+D16</f>
        <v>0</v>
      </c>
      <c r="I16" s="83">
        <f>(J16+K16*L16)*M16+N16</f>
        <v>0</v>
      </c>
      <c r="J16" s="26">
        <f>P16</f>
        <v>0</v>
      </c>
      <c r="K16" s="66">
        <f>AG16</f>
        <v>0</v>
      </c>
      <c r="L16" s="61">
        <f>Factors!$B$18</f>
        <v>298</v>
      </c>
      <c r="M16" s="61">
        <f>Factors!$B$15</f>
        <v>50</v>
      </c>
      <c r="N16" s="62">
        <f>W16</f>
        <v>0</v>
      </c>
      <c r="P16" s="124">
        <f>Q16*R16/S16*T16*U16</f>
        <v>0</v>
      </c>
      <c r="Q16" s="81">
        <f>Factors!$B$21</f>
        <v>0.05</v>
      </c>
      <c r="R16" s="82">
        <f>Factors!$B$41</f>
        <v>40468564.219999999</v>
      </c>
      <c r="S16" s="82">
        <f>Factors!$B$45</f>
        <v>1000000</v>
      </c>
      <c r="T16" s="97">
        <f>Factors!$B$37</f>
        <v>3.6666666666666665</v>
      </c>
      <c r="U16" s="125">
        <f>C16</f>
        <v>0</v>
      </c>
      <c r="V16" s="37"/>
      <c r="W16" s="72">
        <f>(X16*Y16*Z16*AA16)-(AB16*AC16*AD16*AE16)</f>
        <v>0</v>
      </c>
      <c r="X16" s="72">
        <f>Factors!$B$29</f>
        <v>48</v>
      </c>
      <c r="Y16" s="66">
        <f>Factors!$B$31</f>
        <v>1.37</v>
      </c>
      <c r="Z16" s="66">
        <f>Factors!$B$33</f>
        <v>0.7</v>
      </c>
      <c r="AA16" s="37">
        <f>D16</f>
        <v>0</v>
      </c>
      <c r="AB16" s="37">
        <f>Factors!$B$29</f>
        <v>48</v>
      </c>
      <c r="AC16" s="66">
        <f>Factors!$B$30</f>
        <v>1</v>
      </c>
      <c r="AD16" s="37">
        <f>Factors!$B$32</f>
        <v>1</v>
      </c>
      <c r="AE16" s="38">
        <f>D16</f>
        <v>0</v>
      </c>
      <c r="AG16" s="31">
        <f>PRODUCT(AH16:AK16)</f>
        <v>0</v>
      </c>
      <c r="AH16" s="90">
        <f>Factors!$B$24</f>
        <v>8.0000000000000002E-3</v>
      </c>
      <c r="AI16" s="37">
        <f>E16</f>
        <v>0</v>
      </c>
      <c r="AJ16" s="43">
        <f>Factors!$B$39</f>
        <v>0.40468599999999999</v>
      </c>
      <c r="AK16" s="28">
        <f>Factors!$B$38</f>
        <v>1.5714285714285714</v>
      </c>
    </row>
    <row r="17" spans="1:46" x14ac:dyDescent="0.25">
      <c r="B17">
        <f>'Coastal Farm'!B19</f>
        <v>2</v>
      </c>
      <c r="C17" s="20">
        <f>'Coastal Farm'!C19</f>
        <v>0</v>
      </c>
      <c r="D17" s="20">
        <f>'Coastal Farm'!E19</f>
        <v>0</v>
      </c>
      <c r="E17" s="20">
        <f>C17+D17</f>
        <v>0</v>
      </c>
      <c r="I17" s="83">
        <f t="shared" ref="I17:I20" si="2">(J17+K17*L17)*M17+N17</f>
        <v>0</v>
      </c>
      <c r="J17" s="26">
        <f t="shared" ref="J17:J20" si="3">P17</f>
        <v>0</v>
      </c>
      <c r="K17" s="66">
        <f>AG17</f>
        <v>0</v>
      </c>
      <c r="L17" s="61">
        <f>Factors!$B$18</f>
        <v>298</v>
      </c>
      <c r="M17" s="61">
        <f>Factors!$B$15</f>
        <v>50</v>
      </c>
      <c r="N17" s="62">
        <f>W17</f>
        <v>0</v>
      </c>
      <c r="P17" s="26">
        <f t="shared" ref="P17:P20" si="4">Q17*R17/S17*T17*U17</f>
        <v>0</v>
      </c>
      <c r="Q17" s="66">
        <f>Factors!$B$21</f>
        <v>0.05</v>
      </c>
      <c r="R17" s="37">
        <f>Factors!$B$41</f>
        <v>40468564.219999999</v>
      </c>
      <c r="S17" s="37">
        <f>Factors!$B$45</f>
        <v>1000000</v>
      </c>
      <c r="T17" s="22">
        <f>Factors!$B$37</f>
        <v>3.6666666666666665</v>
      </c>
      <c r="U17" s="38">
        <f>C17</f>
        <v>0</v>
      </c>
      <c r="V17" s="37"/>
      <c r="W17" s="72">
        <f t="shared" ref="W17:W20" si="5">(X17*Y17*Z17*AA17)-(AB17*AC17*AD17*AE17)</f>
        <v>0</v>
      </c>
      <c r="X17" s="72">
        <f>Factors!$B$29</f>
        <v>48</v>
      </c>
      <c r="Y17" s="66">
        <f>Factors!$B$31</f>
        <v>1.37</v>
      </c>
      <c r="Z17" s="66">
        <f>Factors!$B$33</f>
        <v>0.7</v>
      </c>
      <c r="AA17" s="37">
        <f>D17</f>
        <v>0</v>
      </c>
      <c r="AB17" s="37">
        <f>Factors!$B$29</f>
        <v>48</v>
      </c>
      <c r="AC17" s="66">
        <f>Factors!$B$30</f>
        <v>1</v>
      </c>
      <c r="AD17" s="37">
        <f>Factors!$B$32</f>
        <v>1</v>
      </c>
      <c r="AE17" s="38">
        <f>D17</f>
        <v>0</v>
      </c>
      <c r="AG17" s="31">
        <f t="shared" ref="AG17:AG20" si="6">PRODUCT(AH17:AK17)</f>
        <v>0</v>
      </c>
      <c r="AH17" s="90">
        <f>Factors!$B$24</f>
        <v>8.0000000000000002E-3</v>
      </c>
      <c r="AI17" s="37">
        <f>E17</f>
        <v>0</v>
      </c>
      <c r="AJ17" s="43">
        <f>Factors!$B$39</f>
        <v>0.40468599999999999</v>
      </c>
      <c r="AK17" s="28">
        <f>Factors!$B$38</f>
        <v>1.5714285714285714</v>
      </c>
    </row>
    <row r="18" spans="1:46" x14ac:dyDescent="0.25">
      <c r="B18">
        <f>'Coastal Farm'!B20</f>
        <v>3</v>
      </c>
      <c r="C18" s="20">
        <f>'Coastal Farm'!C20</f>
        <v>0</v>
      </c>
      <c r="D18" s="20">
        <f>'Coastal Farm'!E20</f>
        <v>0</v>
      </c>
      <c r="E18" s="20">
        <f>C18+D18</f>
        <v>0</v>
      </c>
      <c r="I18" s="83">
        <f t="shared" si="2"/>
        <v>0</v>
      </c>
      <c r="J18" s="26">
        <f t="shared" si="3"/>
        <v>0</v>
      </c>
      <c r="K18" s="66">
        <f>AG18</f>
        <v>0</v>
      </c>
      <c r="L18" s="61">
        <f>Factors!$B$18</f>
        <v>298</v>
      </c>
      <c r="M18" s="61">
        <f>Factors!$B$15</f>
        <v>50</v>
      </c>
      <c r="N18" s="62">
        <f>W18</f>
        <v>0</v>
      </c>
      <c r="P18" s="26">
        <f t="shared" si="4"/>
        <v>0</v>
      </c>
      <c r="Q18" s="66">
        <f>Factors!$B$21</f>
        <v>0.05</v>
      </c>
      <c r="R18" s="37">
        <f>Factors!$B$41</f>
        <v>40468564.219999999</v>
      </c>
      <c r="S18" s="37">
        <f>Factors!$B$45</f>
        <v>1000000</v>
      </c>
      <c r="T18" s="22">
        <f>Factors!$B$37</f>
        <v>3.6666666666666665</v>
      </c>
      <c r="U18" s="38">
        <f>C18</f>
        <v>0</v>
      </c>
      <c r="V18" s="37"/>
      <c r="W18" s="72">
        <f t="shared" si="5"/>
        <v>0</v>
      </c>
      <c r="X18" s="72">
        <f>Factors!$B$29</f>
        <v>48</v>
      </c>
      <c r="Y18" s="66">
        <f>Factors!$B$31</f>
        <v>1.37</v>
      </c>
      <c r="Z18" s="66">
        <f>Factors!$B$33</f>
        <v>0.7</v>
      </c>
      <c r="AA18" s="37">
        <f>D18</f>
        <v>0</v>
      </c>
      <c r="AB18" s="37">
        <f>Factors!$B$29</f>
        <v>48</v>
      </c>
      <c r="AC18" s="66">
        <f>Factors!$B$30</f>
        <v>1</v>
      </c>
      <c r="AD18" s="37">
        <f>Factors!$B$32</f>
        <v>1</v>
      </c>
      <c r="AE18" s="38">
        <f>D18</f>
        <v>0</v>
      </c>
      <c r="AG18" s="31">
        <f t="shared" si="6"/>
        <v>0</v>
      </c>
      <c r="AH18" s="90">
        <f>Factors!$B$24</f>
        <v>8.0000000000000002E-3</v>
      </c>
      <c r="AI18" s="37">
        <f>E18</f>
        <v>0</v>
      </c>
      <c r="AJ18" s="43">
        <f>Factors!$B$39</f>
        <v>0.40468599999999999</v>
      </c>
      <c r="AK18" s="28">
        <f>Factors!$B$38</f>
        <v>1.5714285714285714</v>
      </c>
    </row>
    <row r="19" spans="1:46" x14ac:dyDescent="0.25">
      <c r="B19">
        <f>'Coastal Farm'!B21</f>
        <v>4</v>
      </c>
      <c r="C19" s="20">
        <f>'Coastal Farm'!C21</f>
        <v>0</v>
      </c>
      <c r="D19" s="20">
        <f>'Coastal Farm'!E21</f>
        <v>0</v>
      </c>
      <c r="E19" s="20">
        <f>C19+D19</f>
        <v>0</v>
      </c>
      <c r="I19" s="83">
        <f t="shared" si="2"/>
        <v>0</v>
      </c>
      <c r="J19" s="26">
        <f t="shared" si="3"/>
        <v>0</v>
      </c>
      <c r="K19" s="66">
        <f>AG19</f>
        <v>0</v>
      </c>
      <c r="L19" s="61">
        <f>Factors!$B$18</f>
        <v>298</v>
      </c>
      <c r="M19" s="61">
        <f>Factors!$B$15</f>
        <v>50</v>
      </c>
      <c r="N19" s="62">
        <f>W19</f>
        <v>0</v>
      </c>
      <c r="P19" s="26">
        <f t="shared" si="4"/>
        <v>0</v>
      </c>
      <c r="Q19" s="66">
        <f>Factors!$B$21</f>
        <v>0.05</v>
      </c>
      <c r="R19" s="37">
        <f>Factors!$B$41</f>
        <v>40468564.219999999</v>
      </c>
      <c r="S19" s="37">
        <f>Factors!$B$45</f>
        <v>1000000</v>
      </c>
      <c r="T19" s="22">
        <f>Factors!$B$37</f>
        <v>3.6666666666666665</v>
      </c>
      <c r="U19" s="38">
        <f>C19</f>
        <v>0</v>
      </c>
      <c r="V19" s="37"/>
      <c r="W19" s="72">
        <f t="shared" si="5"/>
        <v>0</v>
      </c>
      <c r="X19" s="72">
        <f>Factors!$B$29</f>
        <v>48</v>
      </c>
      <c r="Y19" s="66">
        <f>Factors!$B$31</f>
        <v>1.37</v>
      </c>
      <c r="Z19" s="66">
        <f>Factors!$B$33</f>
        <v>0.7</v>
      </c>
      <c r="AA19" s="37">
        <f>D19</f>
        <v>0</v>
      </c>
      <c r="AB19" s="37">
        <f>Factors!$B$29</f>
        <v>48</v>
      </c>
      <c r="AC19" s="66">
        <f>Factors!$B$30</f>
        <v>1</v>
      </c>
      <c r="AD19" s="37">
        <f>Factors!$B$32</f>
        <v>1</v>
      </c>
      <c r="AE19" s="38">
        <f>D19</f>
        <v>0</v>
      </c>
      <c r="AG19" s="31">
        <f t="shared" si="6"/>
        <v>0</v>
      </c>
      <c r="AH19" s="90">
        <f>Factors!$B$24</f>
        <v>8.0000000000000002E-3</v>
      </c>
      <c r="AI19" s="37">
        <f>E19</f>
        <v>0</v>
      </c>
      <c r="AJ19" s="43">
        <f>Factors!$B$39</f>
        <v>0.40468599999999999</v>
      </c>
      <c r="AK19" s="28">
        <f>Factors!$B$38</f>
        <v>1.5714285714285714</v>
      </c>
    </row>
    <row r="20" spans="1:46" x14ac:dyDescent="0.25">
      <c r="B20">
        <f>'Coastal Farm'!B22</f>
        <v>5</v>
      </c>
      <c r="C20" s="20">
        <f>'Coastal Farm'!C22</f>
        <v>0</v>
      </c>
      <c r="D20" s="20">
        <f>'Coastal Farm'!E22</f>
        <v>0</v>
      </c>
      <c r="E20" s="20">
        <f>C20+D20</f>
        <v>0</v>
      </c>
      <c r="I20" s="84">
        <f t="shared" si="2"/>
        <v>0</v>
      </c>
      <c r="J20" s="27">
        <f t="shared" si="3"/>
        <v>0</v>
      </c>
      <c r="K20" s="67">
        <f>AG20</f>
        <v>0</v>
      </c>
      <c r="L20" s="64">
        <f>Factors!$B$18</f>
        <v>298</v>
      </c>
      <c r="M20" s="64">
        <f>Factors!$B$15</f>
        <v>50</v>
      </c>
      <c r="N20" s="65">
        <f>W20</f>
        <v>0</v>
      </c>
      <c r="P20" s="27">
        <f t="shared" si="4"/>
        <v>0</v>
      </c>
      <c r="Q20" s="67">
        <f>Factors!$B$21</f>
        <v>0.05</v>
      </c>
      <c r="R20" s="39">
        <f>Factors!$B$41</f>
        <v>40468564.219999999</v>
      </c>
      <c r="S20" s="39">
        <f>Factors!$B$45</f>
        <v>1000000</v>
      </c>
      <c r="T20" s="24">
        <f>Factors!$B$37</f>
        <v>3.6666666666666665</v>
      </c>
      <c r="U20" s="40">
        <f>C20</f>
        <v>0</v>
      </c>
      <c r="V20" s="37"/>
      <c r="W20" s="73">
        <f t="shared" si="5"/>
        <v>0</v>
      </c>
      <c r="X20" s="73">
        <f>Factors!$B$29</f>
        <v>48</v>
      </c>
      <c r="Y20" s="67">
        <f>Factors!$B$31</f>
        <v>1.37</v>
      </c>
      <c r="Z20" s="67">
        <f>Factors!$B$33</f>
        <v>0.7</v>
      </c>
      <c r="AA20" s="39">
        <f>D20</f>
        <v>0</v>
      </c>
      <c r="AB20" s="39">
        <f>Factors!$B$29</f>
        <v>48</v>
      </c>
      <c r="AC20" s="67">
        <f>Factors!$B$30</f>
        <v>1</v>
      </c>
      <c r="AD20" s="39">
        <f>Factors!$B$32</f>
        <v>1</v>
      </c>
      <c r="AE20" s="40">
        <f>D20</f>
        <v>0</v>
      </c>
      <c r="AG20" s="32">
        <f t="shared" si="6"/>
        <v>0</v>
      </c>
      <c r="AH20" s="93">
        <f>Factors!$B$24</f>
        <v>8.0000000000000002E-3</v>
      </c>
      <c r="AI20" s="39">
        <f>E20</f>
        <v>0</v>
      </c>
      <c r="AJ20" s="44">
        <f>Factors!$B$39</f>
        <v>0.40468599999999999</v>
      </c>
      <c r="AK20" s="29">
        <f>Factors!$B$38</f>
        <v>1.5714285714285714</v>
      </c>
    </row>
    <row r="21" spans="1:46" x14ac:dyDescent="0.25">
      <c r="I21" s="47"/>
      <c r="J21" s="22"/>
      <c r="K21" s="12"/>
      <c r="L21" s="23"/>
      <c r="M21" s="12"/>
      <c r="N21" s="12"/>
      <c r="P21" s="22"/>
      <c r="Q21" s="12"/>
      <c r="R21" s="12"/>
      <c r="S21" s="22"/>
      <c r="T21" s="22"/>
      <c r="U21" s="22"/>
      <c r="V21" s="12"/>
      <c r="W21" s="12"/>
      <c r="X21" s="12"/>
      <c r="Y21" s="12"/>
      <c r="Z21" s="12"/>
      <c r="AA21" s="12"/>
      <c r="AB21" s="12"/>
      <c r="AC21" s="12"/>
      <c r="AD21" s="12"/>
      <c r="AE21" s="12"/>
      <c r="AF21" s="12"/>
      <c r="AG21" s="12"/>
      <c r="AH21" s="12"/>
      <c r="AI21" s="12"/>
      <c r="AJ21" s="12"/>
      <c r="AL21" s="23"/>
      <c r="AM21" s="12"/>
      <c r="AN21" s="12"/>
      <c r="AO21" s="12"/>
      <c r="AP21" s="12"/>
      <c r="AQ21" s="12"/>
      <c r="AR21" s="12"/>
      <c r="AS21" s="22"/>
    </row>
    <row r="22" spans="1:46" x14ac:dyDescent="0.25">
      <c r="I22" s="47" t="s">
        <v>173</v>
      </c>
      <c r="J22" s="22"/>
      <c r="K22" s="12"/>
      <c r="L22" s="23"/>
      <c r="M22" s="12"/>
      <c r="O22" s="22" t="s">
        <v>174</v>
      </c>
      <c r="P22" s="12"/>
      <c r="Q22" s="12"/>
      <c r="R22" s="22"/>
      <c r="S22" s="12"/>
      <c r="T22" s="12"/>
      <c r="U22" s="12"/>
      <c r="V22" s="12"/>
      <c r="W22" s="12"/>
      <c r="X22" s="23"/>
      <c r="Y22" s="23" t="s">
        <v>175</v>
      </c>
      <c r="AA22" s="23"/>
      <c r="AB22" s="23"/>
      <c r="AC22" s="23"/>
      <c r="AD22" s="23"/>
      <c r="AE22" s="23"/>
      <c r="AF22" s="23"/>
      <c r="AG22" s="23"/>
      <c r="AH22" s="23"/>
      <c r="AI22" s="23"/>
      <c r="AJ22" s="23"/>
      <c r="AK22" s="23"/>
      <c r="AL22" s="12" t="s">
        <v>177</v>
      </c>
      <c r="AN22" s="12"/>
      <c r="AO22" s="12"/>
      <c r="AP22" s="12"/>
      <c r="AQ22" s="12"/>
      <c r="AR22" s="12"/>
      <c r="AS22" s="22"/>
    </row>
    <row r="24" spans="1:46" x14ac:dyDescent="0.25">
      <c r="A24" s="21" t="s">
        <v>124</v>
      </c>
    </row>
    <row r="25" spans="1:46" s="21" customFormat="1" x14ac:dyDescent="0.25">
      <c r="B25" s="21" t="s">
        <v>104</v>
      </c>
      <c r="C25" s="21" t="s">
        <v>48</v>
      </c>
      <c r="D25" s="21" t="s">
        <v>41</v>
      </c>
      <c r="E25" s="21" t="s">
        <v>47</v>
      </c>
      <c r="F25" s="21" t="s">
        <v>40</v>
      </c>
      <c r="G25" s="21" t="s">
        <v>42</v>
      </c>
      <c r="I25" s="55" t="s">
        <v>143</v>
      </c>
      <c r="J25" s="55" t="s">
        <v>90</v>
      </c>
      <c r="K25" s="48" t="s">
        <v>91</v>
      </c>
      <c r="L25" s="49" t="s">
        <v>43</v>
      </c>
      <c r="M25" s="50">
        <v>25</v>
      </c>
      <c r="O25" s="51" t="s">
        <v>140</v>
      </c>
      <c r="P25" s="55">
        <v>79</v>
      </c>
      <c r="Q25" s="48" t="s">
        <v>139</v>
      </c>
      <c r="R25" s="48" t="s">
        <v>44</v>
      </c>
      <c r="S25" s="48">
        <v>12</v>
      </c>
      <c r="T25" s="75">
        <v>1000000</v>
      </c>
      <c r="U25" s="48">
        <v>4046.86</v>
      </c>
      <c r="V25" s="48" t="s">
        <v>36</v>
      </c>
      <c r="W25" s="50">
        <v>50</v>
      </c>
      <c r="X25" s="74"/>
      <c r="Y25" s="55" t="s">
        <v>142</v>
      </c>
      <c r="Z25" s="69" t="s">
        <v>92</v>
      </c>
      <c r="AA25" s="69" t="s">
        <v>96</v>
      </c>
      <c r="AB25" s="69" t="s">
        <v>94</v>
      </c>
      <c r="AC25" s="69" t="s">
        <v>95</v>
      </c>
      <c r="AD25" s="70" t="s">
        <v>141</v>
      </c>
      <c r="AE25" s="71" t="s">
        <v>92</v>
      </c>
      <c r="AF25" s="69" t="s">
        <v>96</v>
      </c>
      <c r="AG25" s="69" t="s">
        <v>93</v>
      </c>
      <c r="AH25" s="70" t="s">
        <v>141</v>
      </c>
      <c r="AI25" s="48">
        <v>0.40699999999999997</v>
      </c>
      <c r="AJ25" s="50" t="s">
        <v>36</v>
      </c>
      <c r="AL25" s="63" t="s">
        <v>43</v>
      </c>
      <c r="AM25" s="55">
        <v>193</v>
      </c>
      <c r="AN25" s="48" t="s">
        <v>139</v>
      </c>
      <c r="AO25" s="48" t="s">
        <v>45</v>
      </c>
      <c r="AP25" s="48" t="s">
        <v>46</v>
      </c>
      <c r="AQ25" s="48">
        <v>12</v>
      </c>
      <c r="AR25" s="48">
        <v>0.4047</v>
      </c>
      <c r="AS25" s="75">
        <v>1000</v>
      </c>
      <c r="AT25" s="50">
        <v>50</v>
      </c>
    </row>
    <row r="26" spans="1:46" x14ac:dyDescent="0.25">
      <c r="B26">
        <f>Coastal!B18</f>
        <v>1</v>
      </c>
      <c r="C26" s="20">
        <f>Coastal!C18</f>
        <v>0</v>
      </c>
      <c r="D26" s="20">
        <f>Coastal!E18</f>
        <v>0</v>
      </c>
      <c r="E26" s="20">
        <f>Coastal!G18</f>
        <v>0</v>
      </c>
      <c r="F26" s="20">
        <f>Coastal!I18</f>
        <v>0</v>
      </c>
      <c r="G26" s="20">
        <f>Coastal!K18</f>
        <v>0</v>
      </c>
      <c r="I26" s="86">
        <f>J26+K26-L26*M26</f>
        <v>0</v>
      </c>
      <c r="J26" s="26">
        <f>O26</f>
        <v>0</v>
      </c>
      <c r="K26" s="12">
        <f>Y26</f>
        <v>0</v>
      </c>
      <c r="L26" s="22">
        <f>AL26</f>
        <v>0</v>
      </c>
      <c r="M26" s="38">
        <f>Factors!$B$19</f>
        <v>25</v>
      </c>
      <c r="O26" s="33">
        <f>P26*Q26*(1-R26/S26)/T26*U26*V26*W26</f>
        <v>0</v>
      </c>
      <c r="P26" s="72">
        <f>Factors!$B$28</f>
        <v>79</v>
      </c>
      <c r="Q26" s="37">
        <f>F26</f>
        <v>0</v>
      </c>
      <c r="R26" s="37">
        <f t="shared" ref="R26:R30" si="7">D26</f>
        <v>0</v>
      </c>
      <c r="S26" s="37">
        <f>Factors!$B$46</f>
        <v>12</v>
      </c>
      <c r="T26" s="37">
        <f>Factors!$B$45</f>
        <v>1000000</v>
      </c>
      <c r="U26" s="22">
        <f>Factors!$B$40</f>
        <v>4046.86</v>
      </c>
      <c r="V26" s="22">
        <f>Factors!$B$37</f>
        <v>3.6666666666666665</v>
      </c>
      <c r="W26" s="62">
        <f>Factors!$B$15</f>
        <v>50</v>
      </c>
      <c r="X26" s="61"/>
      <c r="Y26" s="86">
        <f>((Z26*AA26*AB26*AC26*AD26)-(AE26*AF26*AG26*AH26))*AI26*AJ26</f>
        <v>0</v>
      </c>
      <c r="Z26" s="37">
        <f>Factors!$B$29</f>
        <v>48</v>
      </c>
      <c r="AA26" s="66">
        <f>Factors!$B$31</f>
        <v>1.37</v>
      </c>
      <c r="AB26" s="66">
        <f>Factors!$B$34</f>
        <v>1.1399999999999999</v>
      </c>
      <c r="AC26" s="66">
        <f>Factors!$B$35</f>
        <v>1.1100000000000001</v>
      </c>
      <c r="AD26" s="38">
        <f>$G26</f>
        <v>0</v>
      </c>
      <c r="AE26" s="72">
        <f>Factors!$B$29</f>
        <v>48</v>
      </c>
      <c r="AF26" s="66">
        <f>Factors!$B$31</f>
        <v>1.37</v>
      </c>
      <c r="AG26" s="66">
        <f>Factors!$B$33</f>
        <v>0.7</v>
      </c>
      <c r="AH26" s="38">
        <f>$G26</f>
        <v>0</v>
      </c>
      <c r="AI26" s="43">
        <f>Factors!$B$39</f>
        <v>0.40468599999999999</v>
      </c>
      <c r="AJ26" s="28">
        <f>Factors!$B$37</f>
        <v>3.6666666666666665</v>
      </c>
      <c r="AL26" s="26">
        <f>AM26*AN26*(AO26-AP26)/AQ26*AR26/AS26*AT26</f>
        <v>0</v>
      </c>
      <c r="AM26" s="88">
        <f>Factors!$B$25</f>
        <v>193.7</v>
      </c>
      <c r="AN26" s="37">
        <f>F26</f>
        <v>0</v>
      </c>
      <c r="AO26" s="37">
        <f>C26</f>
        <v>0</v>
      </c>
      <c r="AP26" s="37">
        <f>E26</f>
        <v>0</v>
      </c>
      <c r="AQ26" s="35">
        <v>12</v>
      </c>
      <c r="AR26" s="35">
        <v>0.4047</v>
      </c>
      <c r="AS26" s="46">
        <f>Factors!$B$44</f>
        <v>1000</v>
      </c>
      <c r="AT26" s="62">
        <f>Factors!$B$15</f>
        <v>50</v>
      </c>
    </row>
    <row r="27" spans="1:46" x14ac:dyDescent="0.25">
      <c r="B27">
        <f>Coastal!B19</f>
        <v>2</v>
      </c>
      <c r="C27" s="20">
        <f>Coastal!C19</f>
        <v>0</v>
      </c>
      <c r="D27" s="20">
        <f>Coastal!E19</f>
        <v>0</v>
      </c>
      <c r="E27" s="20">
        <f>Coastal!G19</f>
        <v>0</v>
      </c>
      <c r="F27" s="20">
        <f>Coastal!I19</f>
        <v>0</v>
      </c>
      <c r="G27" s="20">
        <f>Coastal!K19</f>
        <v>0</v>
      </c>
      <c r="I27" s="86">
        <f t="shared" ref="I27:I30" si="8">J27+K27-L27*M27</f>
        <v>0</v>
      </c>
      <c r="J27" s="26">
        <f>O27</f>
        <v>0</v>
      </c>
      <c r="K27" s="12">
        <f>Y27</f>
        <v>0</v>
      </c>
      <c r="L27" s="22">
        <f>AL27</f>
        <v>0</v>
      </c>
      <c r="M27" s="38">
        <f>Factors!$B$19</f>
        <v>25</v>
      </c>
      <c r="O27" s="33">
        <f t="shared" ref="O27:O30" si="9">P27*Q27*(1-R27/S27)/T27*U27*V27*W27</f>
        <v>0</v>
      </c>
      <c r="P27" s="72">
        <f>Factors!$B$28</f>
        <v>79</v>
      </c>
      <c r="Q27" s="37">
        <f>F27</f>
        <v>0</v>
      </c>
      <c r="R27" s="37">
        <f t="shared" si="7"/>
        <v>0</v>
      </c>
      <c r="S27" s="37">
        <f>Factors!$B$46</f>
        <v>12</v>
      </c>
      <c r="T27" s="37">
        <f>Factors!$B$45</f>
        <v>1000000</v>
      </c>
      <c r="U27" s="22">
        <f>Factors!$B$40</f>
        <v>4046.86</v>
      </c>
      <c r="V27" s="22">
        <f>Factors!$B$37</f>
        <v>3.6666666666666665</v>
      </c>
      <c r="W27" s="62">
        <f>Factors!$B$15</f>
        <v>50</v>
      </c>
      <c r="X27" s="61"/>
      <c r="Y27" s="86">
        <f t="shared" ref="Y27:Y30" si="10">((Z27*AA27*AB27*AC27*AD27)-(AE27*AF27*AG27*AH27))*AI27*AJ27</f>
        <v>0</v>
      </c>
      <c r="Z27" s="37">
        <f>Factors!$B$29</f>
        <v>48</v>
      </c>
      <c r="AA27" s="66">
        <f>Factors!$B$31</f>
        <v>1.37</v>
      </c>
      <c r="AB27" s="66">
        <f>Factors!$B$34</f>
        <v>1.1399999999999999</v>
      </c>
      <c r="AC27" s="66">
        <f>Factors!$B$35</f>
        <v>1.1100000000000001</v>
      </c>
      <c r="AD27" s="38">
        <f t="shared" ref="AD27:AD30" si="11">$G27</f>
        <v>0</v>
      </c>
      <c r="AE27" s="72">
        <f>Factors!$B$29</f>
        <v>48</v>
      </c>
      <c r="AF27" s="66">
        <f>Factors!$B$31</f>
        <v>1.37</v>
      </c>
      <c r="AG27" s="66">
        <f>Factors!$B$33</f>
        <v>0.7</v>
      </c>
      <c r="AH27" s="38">
        <f t="shared" ref="AH27:AH30" si="12">$G27</f>
        <v>0</v>
      </c>
      <c r="AI27" s="43">
        <f>Factors!$B$39</f>
        <v>0.40468599999999999</v>
      </c>
      <c r="AJ27" s="28">
        <f>Factors!$B$37</f>
        <v>3.6666666666666665</v>
      </c>
      <c r="AL27" s="26">
        <f>AM27*AN27*(AO27-AP27)/AQ27*AR27/AS27*AT27</f>
        <v>0</v>
      </c>
      <c r="AM27" s="88">
        <f>Factors!$B$25</f>
        <v>193.7</v>
      </c>
      <c r="AN27" s="37">
        <f>F27</f>
        <v>0</v>
      </c>
      <c r="AO27" s="37">
        <f>C27</f>
        <v>0</v>
      </c>
      <c r="AP27" s="37">
        <f>E27</f>
        <v>0</v>
      </c>
      <c r="AQ27" s="35">
        <v>12</v>
      </c>
      <c r="AR27" s="35">
        <v>0.4047</v>
      </c>
      <c r="AS27" s="46">
        <f>Factors!$B$44</f>
        <v>1000</v>
      </c>
      <c r="AT27" s="62">
        <f>Factors!$B$15</f>
        <v>50</v>
      </c>
    </row>
    <row r="28" spans="1:46" x14ac:dyDescent="0.25">
      <c r="B28">
        <f>Coastal!B20</f>
        <v>3</v>
      </c>
      <c r="C28" s="20">
        <f>Coastal!C20</f>
        <v>0</v>
      </c>
      <c r="D28" s="20">
        <f>Coastal!E20</f>
        <v>0</v>
      </c>
      <c r="E28" s="20">
        <f>Coastal!G20</f>
        <v>0</v>
      </c>
      <c r="F28" s="20">
        <f>Coastal!I20</f>
        <v>0</v>
      </c>
      <c r="G28" s="20">
        <f>Coastal!K20</f>
        <v>0</v>
      </c>
      <c r="I28" s="86">
        <f t="shared" si="8"/>
        <v>0</v>
      </c>
      <c r="J28" s="26">
        <f>O28</f>
        <v>0</v>
      </c>
      <c r="K28" s="12">
        <f>Y28</f>
        <v>0</v>
      </c>
      <c r="L28" s="22">
        <f>AL28</f>
        <v>0</v>
      </c>
      <c r="M28" s="38">
        <f>Factors!$B$19</f>
        <v>25</v>
      </c>
      <c r="O28" s="33">
        <f t="shared" si="9"/>
        <v>0</v>
      </c>
      <c r="P28" s="72">
        <f>Factors!$B$28</f>
        <v>79</v>
      </c>
      <c r="Q28" s="37">
        <f>F28</f>
        <v>0</v>
      </c>
      <c r="R28" s="37">
        <f t="shared" si="7"/>
        <v>0</v>
      </c>
      <c r="S28" s="37">
        <f>Factors!$B$46</f>
        <v>12</v>
      </c>
      <c r="T28" s="37">
        <f>Factors!$B$45</f>
        <v>1000000</v>
      </c>
      <c r="U28" s="22">
        <f>Factors!$B$40</f>
        <v>4046.86</v>
      </c>
      <c r="V28" s="22">
        <f>Factors!$B$37</f>
        <v>3.6666666666666665</v>
      </c>
      <c r="W28" s="62">
        <f>Factors!$B$15</f>
        <v>50</v>
      </c>
      <c r="X28" s="61"/>
      <c r="Y28" s="86">
        <f t="shared" si="10"/>
        <v>0</v>
      </c>
      <c r="Z28" s="37">
        <f>Factors!$B$29</f>
        <v>48</v>
      </c>
      <c r="AA28" s="66">
        <f>Factors!$B$31</f>
        <v>1.37</v>
      </c>
      <c r="AB28" s="66">
        <f>Factors!$B$34</f>
        <v>1.1399999999999999</v>
      </c>
      <c r="AC28" s="66">
        <f>Factors!$B$35</f>
        <v>1.1100000000000001</v>
      </c>
      <c r="AD28" s="38">
        <f t="shared" si="11"/>
        <v>0</v>
      </c>
      <c r="AE28" s="72">
        <f>Factors!$B$29</f>
        <v>48</v>
      </c>
      <c r="AF28" s="66">
        <f>Factors!$B$31</f>
        <v>1.37</v>
      </c>
      <c r="AG28" s="66">
        <f>Factors!$B$33</f>
        <v>0.7</v>
      </c>
      <c r="AH28" s="38">
        <f t="shared" si="12"/>
        <v>0</v>
      </c>
      <c r="AI28" s="43">
        <f>Factors!$B$39</f>
        <v>0.40468599999999999</v>
      </c>
      <c r="AJ28" s="28">
        <f>Factors!$B$37</f>
        <v>3.6666666666666665</v>
      </c>
      <c r="AL28" s="26">
        <f>AM28*AN28*(AO28-AP28)/AQ28*AR28/AS28*AT28</f>
        <v>0</v>
      </c>
      <c r="AM28" s="88">
        <f>Factors!$B$25</f>
        <v>193.7</v>
      </c>
      <c r="AN28" s="37">
        <f>F28</f>
        <v>0</v>
      </c>
      <c r="AO28" s="37">
        <f>C28</f>
        <v>0</v>
      </c>
      <c r="AP28" s="37">
        <f>E28</f>
        <v>0</v>
      </c>
      <c r="AQ28" s="35">
        <v>12</v>
      </c>
      <c r="AR28" s="35">
        <v>0.4047</v>
      </c>
      <c r="AS28" s="46">
        <f>Factors!$B$44</f>
        <v>1000</v>
      </c>
      <c r="AT28" s="62">
        <f>Factors!$B$15</f>
        <v>50</v>
      </c>
    </row>
    <row r="29" spans="1:46" x14ac:dyDescent="0.25">
      <c r="B29">
        <f>Coastal!B21</f>
        <v>4</v>
      </c>
      <c r="C29" s="20">
        <f>Coastal!C21</f>
        <v>0</v>
      </c>
      <c r="D29" s="20">
        <f>Coastal!E21</f>
        <v>0</v>
      </c>
      <c r="E29" s="20">
        <f>Coastal!G21</f>
        <v>0</v>
      </c>
      <c r="F29" s="20">
        <f>Coastal!I21</f>
        <v>0</v>
      </c>
      <c r="G29" s="20">
        <f>Coastal!K21</f>
        <v>0</v>
      </c>
      <c r="I29" s="86">
        <f t="shared" si="8"/>
        <v>0</v>
      </c>
      <c r="J29" s="26">
        <f>O29</f>
        <v>0</v>
      </c>
      <c r="K29" s="12">
        <f>Y29</f>
        <v>0</v>
      </c>
      <c r="L29" s="22">
        <f>AL29</f>
        <v>0</v>
      </c>
      <c r="M29" s="38">
        <f>Factors!$B$19</f>
        <v>25</v>
      </c>
      <c r="O29" s="33">
        <f t="shared" si="9"/>
        <v>0</v>
      </c>
      <c r="P29" s="72">
        <f>Factors!$B$28</f>
        <v>79</v>
      </c>
      <c r="Q29" s="37">
        <f>F29</f>
        <v>0</v>
      </c>
      <c r="R29" s="37">
        <f t="shared" si="7"/>
        <v>0</v>
      </c>
      <c r="S29" s="37">
        <f>Factors!$B$46</f>
        <v>12</v>
      </c>
      <c r="T29" s="37">
        <f>Factors!$B$45</f>
        <v>1000000</v>
      </c>
      <c r="U29" s="22">
        <f>Factors!$B$40</f>
        <v>4046.86</v>
      </c>
      <c r="V29" s="22">
        <f>Factors!$B$37</f>
        <v>3.6666666666666665</v>
      </c>
      <c r="W29" s="62">
        <f>Factors!$B$15</f>
        <v>50</v>
      </c>
      <c r="X29" s="61"/>
      <c r="Y29" s="86">
        <f t="shared" si="10"/>
        <v>0</v>
      </c>
      <c r="Z29" s="37">
        <f>Factors!$B$29</f>
        <v>48</v>
      </c>
      <c r="AA29" s="66">
        <f>Factors!$B$31</f>
        <v>1.37</v>
      </c>
      <c r="AB29" s="66">
        <f>Factors!$B$34</f>
        <v>1.1399999999999999</v>
      </c>
      <c r="AC29" s="66">
        <f>Factors!$B$35</f>
        <v>1.1100000000000001</v>
      </c>
      <c r="AD29" s="38">
        <f t="shared" si="11"/>
        <v>0</v>
      </c>
      <c r="AE29" s="72">
        <f>Factors!$B$29</f>
        <v>48</v>
      </c>
      <c r="AF29" s="66">
        <f>Factors!$B$31</f>
        <v>1.37</v>
      </c>
      <c r="AG29" s="66">
        <f>Factors!$B$33</f>
        <v>0.7</v>
      </c>
      <c r="AH29" s="38">
        <f t="shared" si="12"/>
        <v>0</v>
      </c>
      <c r="AI29" s="43">
        <f>Factors!$B$39</f>
        <v>0.40468599999999999</v>
      </c>
      <c r="AJ29" s="28">
        <f>Factors!$B$37</f>
        <v>3.6666666666666665</v>
      </c>
      <c r="AL29" s="26">
        <f>AM29*AN29*(AO29-AP29)/AQ29*AR29/AS29*AT29</f>
        <v>0</v>
      </c>
      <c r="AM29" s="88">
        <f>Factors!$B$25</f>
        <v>193.7</v>
      </c>
      <c r="AN29" s="37">
        <f>F29</f>
        <v>0</v>
      </c>
      <c r="AO29" s="37">
        <f>C29</f>
        <v>0</v>
      </c>
      <c r="AP29" s="37">
        <f>E29</f>
        <v>0</v>
      </c>
      <c r="AQ29" s="35">
        <v>12</v>
      </c>
      <c r="AR29" s="35">
        <v>0.4047</v>
      </c>
      <c r="AS29" s="46">
        <f>Factors!$B$44</f>
        <v>1000</v>
      </c>
      <c r="AT29" s="62">
        <f>Factors!$B$15</f>
        <v>50</v>
      </c>
    </row>
    <row r="30" spans="1:46" x14ac:dyDescent="0.25">
      <c r="B30">
        <f>Coastal!B22</f>
        <v>5</v>
      </c>
      <c r="C30" s="20">
        <f>Coastal!C22</f>
        <v>0</v>
      </c>
      <c r="D30" s="20">
        <f>Coastal!E22</f>
        <v>0</v>
      </c>
      <c r="E30" s="20">
        <f>Coastal!G22</f>
        <v>0</v>
      </c>
      <c r="F30" s="20">
        <f>Coastal!I22</f>
        <v>0</v>
      </c>
      <c r="G30" s="20">
        <f>Coastal!K22</f>
        <v>0</v>
      </c>
      <c r="I30" s="87">
        <f t="shared" si="8"/>
        <v>0</v>
      </c>
      <c r="J30" s="27">
        <f>O30</f>
        <v>0</v>
      </c>
      <c r="K30" s="25">
        <f>Y30</f>
        <v>0</v>
      </c>
      <c r="L30" s="24">
        <f>AL30</f>
        <v>0</v>
      </c>
      <c r="M30" s="40">
        <f>Factors!$B$19</f>
        <v>25</v>
      </c>
      <c r="O30" s="34">
        <f t="shared" si="9"/>
        <v>0</v>
      </c>
      <c r="P30" s="73">
        <f>Factors!$B$28</f>
        <v>79</v>
      </c>
      <c r="Q30" s="39">
        <f>F30</f>
        <v>0</v>
      </c>
      <c r="R30" s="39">
        <f t="shared" si="7"/>
        <v>0</v>
      </c>
      <c r="S30" s="39">
        <f>Factors!$B$46</f>
        <v>12</v>
      </c>
      <c r="T30" s="39">
        <f>Factors!$B$45</f>
        <v>1000000</v>
      </c>
      <c r="U30" s="24">
        <f>Factors!$B$40</f>
        <v>4046.86</v>
      </c>
      <c r="V30" s="24">
        <f>Factors!$B$37</f>
        <v>3.6666666666666665</v>
      </c>
      <c r="W30" s="65">
        <f>Factors!$B$15</f>
        <v>50</v>
      </c>
      <c r="X30" s="61"/>
      <c r="Y30" s="87">
        <f t="shared" si="10"/>
        <v>0</v>
      </c>
      <c r="Z30" s="39">
        <f>Factors!$B$29</f>
        <v>48</v>
      </c>
      <c r="AA30" s="67">
        <f>Factors!$B$31</f>
        <v>1.37</v>
      </c>
      <c r="AB30" s="67">
        <f>Factors!$B$34</f>
        <v>1.1399999999999999</v>
      </c>
      <c r="AC30" s="67">
        <f>Factors!$B$35</f>
        <v>1.1100000000000001</v>
      </c>
      <c r="AD30" s="40">
        <f t="shared" si="11"/>
        <v>0</v>
      </c>
      <c r="AE30" s="73">
        <f>Factors!$B$29</f>
        <v>48</v>
      </c>
      <c r="AF30" s="67">
        <f>Factors!$B$31</f>
        <v>1.37</v>
      </c>
      <c r="AG30" s="67">
        <f>Factors!$B$33</f>
        <v>0.7</v>
      </c>
      <c r="AH30" s="40">
        <f t="shared" si="12"/>
        <v>0</v>
      </c>
      <c r="AI30" s="44">
        <f>Factors!$B$39</f>
        <v>0.40468599999999999</v>
      </c>
      <c r="AJ30" s="29">
        <f>Factors!$B$37</f>
        <v>3.6666666666666665</v>
      </c>
      <c r="AL30" s="27">
        <f>AM30*AN30*(AO30-AP30)/AQ30*AR30/AS30*AT30</f>
        <v>0</v>
      </c>
      <c r="AM30" s="89">
        <f>Factors!$B$25</f>
        <v>193.7</v>
      </c>
      <c r="AN30" s="39">
        <f>F30</f>
        <v>0</v>
      </c>
      <c r="AO30" s="39">
        <f>C30</f>
        <v>0</v>
      </c>
      <c r="AP30" s="39">
        <f>E30</f>
        <v>0</v>
      </c>
      <c r="AQ30" s="36">
        <v>12</v>
      </c>
      <c r="AR30" s="36">
        <v>0.4047</v>
      </c>
      <c r="AS30" s="68">
        <f>Factors!$B$44</f>
        <v>1000</v>
      </c>
      <c r="AT30" s="65">
        <f>Factors!$B$15</f>
        <v>50</v>
      </c>
    </row>
    <row r="31" spans="1:46" x14ac:dyDescent="0.25">
      <c r="C31" s="20"/>
      <c r="D31" s="20"/>
      <c r="E31" s="20"/>
      <c r="F31" s="20"/>
      <c r="G31" s="20"/>
      <c r="I31" s="45"/>
      <c r="J31" s="22"/>
      <c r="K31" s="22"/>
      <c r="L31" s="22"/>
      <c r="M31" s="12"/>
      <c r="N31" s="22"/>
      <c r="O31" s="12"/>
      <c r="P31" s="37"/>
      <c r="Q31" s="37"/>
      <c r="R31" s="12"/>
      <c r="S31" s="12"/>
      <c r="T31" s="12"/>
      <c r="U31" s="12"/>
      <c r="V31" s="22"/>
      <c r="W31" s="12"/>
      <c r="X31" s="12"/>
      <c r="Y31" s="12"/>
      <c r="AL31" s="22"/>
      <c r="AM31" s="35"/>
      <c r="AN31" s="37"/>
      <c r="AO31" s="37"/>
      <c r="AP31" s="37"/>
      <c r="AQ31" s="35"/>
      <c r="AR31" s="35"/>
      <c r="AS31" s="46"/>
    </row>
    <row r="32" spans="1:46" x14ac:dyDescent="0.25">
      <c r="C32" s="20"/>
      <c r="D32" s="20"/>
      <c r="E32" s="20"/>
      <c r="F32" s="20"/>
      <c r="G32" s="20"/>
      <c r="I32" s="45" t="s">
        <v>176</v>
      </c>
      <c r="J32" s="22"/>
      <c r="K32" s="22"/>
      <c r="L32" s="12"/>
      <c r="M32" s="12"/>
      <c r="O32" s="22"/>
      <c r="P32" s="12"/>
      <c r="Q32" s="37"/>
      <c r="R32" s="37"/>
      <c r="S32" s="12"/>
      <c r="T32" s="12"/>
      <c r="U32" s="22"/>
      <c r="AJ32" s="22"/>
      <c r="AK32" s="35"/>
      <c r="AL32" s="37"/>
      <c r="AM32" s="37"/>
      <c r="AN32" s="37"/>
      <c r="AO32" s="35"/>
      <c r="AP32" s="35"/>
      <c r="AQ32" s="46"/>
    </row>
    <row r="34" spans="1:17" x14ac:dyDescent="0.25">
      <c r="A34" s="21" t="s">
        <v>19</v>
      </c>
    </row>
    <row r="35" spans="1:17" x14ac:dyDescent="0.25">
      <c r="B35" s="21" t="s">
        <v>104</v>
      </c>
      <c r="C35" s="21" t="s">
        <v>49</v>
      </c>
      <c r="F35" s="21"/>
      <c r="I35" s="51" t="s">
        <v>50</v>
      </c>
      <c r="J35" s="55" t="s">
        <v>92</v>
      </c>
      <c r="K35" s="48" t="s">
        <v>144</v>
      </c>
      <c r="L35" s="48">
        <v>4046.86</v>
      </c>
      <c r="M35" s="75">
        <v>1000000</v>
      </c>
      <c r="N35" s="48" t="s">
        <v>36</v>
      </c>
      <c r="O35" s="50">
        <v>50</v>
      </c>
    </row>
    <row r="36" spans="1:17" x14ac:dyDescent="0.25">
      <c r="B36">
        <f>'Mtn. Meadow'!B18</f>
        <v>1</v>
      </c>
      <c r="C36" s="20">
        <f>'Mtn. Meadow'!C18</f>
        <v>0</v>
      </c>
      <c r="F36" s="20"/>
      <c r="I36" s="41">
        <f>J36*K36*L36/M36*N36*O36</f>
        <v>0</v>
      </c>
      <c r="J36" s="91">
        <f>Factors!$B$27</f>
        <v>95.4</v>
      </c>
      <c r="K36" s="66">
        <f>C36</f>
        <v>0</v>
      </c>
      <c r="L36" s="66">
        <f>Factors!$B$40</f>
        <v>4046.86</v>
      </c>
      <c r="M36" s="37">
        <f>Factors!$B$45</f>
        <v>1000000</v>
      </c>
      <c r="N36" s="22">
        <f>Factors!$B$37</f>
        <v>3.6666666666666665</v>
      </c>
      <c r="O36" s="62">
        <f>Factors!$B$15</f>
        <v>50</v>
      </c>
    </row>
    <row r="37" spans="1:17" x14ac:dyDescent="0.25">
      <c r="B37">
        <f>'Mtn. Meadow'!B19</f>
        <v>2</v>
      </c>
      <c r="C37" s="20">
        <f>'Mtn. Meadow'!C19</f>
        <v>0</v>
      </c>
      <c r="F37" s="20"/>
      <c r="I37" s="41">
        <f t="shared" ref="I37:I40" si="13">J37*K37*L37/M37*N37*O37</f>
        <v>0</v>
      </c>
      <c r="J37" s="91">
        <f>Factors!$B$27</f>
        <v>95.4</v>
      </c>
      <c r="K37" s="66">
        <f t="shared" ref="K37:K40" si="14">C37</f>
        <v>0</v>
      </c>
      <c r="L37" s="66">
        <f>Factors!$B$40</f>
        <v>4046.86</v>
      </c>
      <c r="M37" s="37">
        <f>Factors!$B$45</f>
        <v>1000000</v>
      </c>
      <c r="N37" s="22">
        <f>Factors!$B$37</f>
        <v>3.6666666666666665</v>
      </c>
      <c r="O37" s="62">
        <f>Factors!$B$15</f>
        <v>50</v>
      </c>
    </row>
    <row r="38" spans="1:17" x14ac:dyDescent="0.25">
      <c r="B38">
        <f>'Mtn. Meadow'!B20</f>
        <v>3</v>
      </c>
      <c r="C38" s="20">
        <f>'Mtn. Meadow'!C20</f>
        <v>0</v>
      </c>
      <c r="F38" s="20"/>
      <c r="I38" s="41">
        <f t="shared" si="13"/>
        <v>0</v>
      </c>
      <c r="J38" s="91">
        <f>Factors!$B$27</f>
        <v>95.4</v>
      </c>
      <c r="K38" s="66">
        <f t="shared" si="14"/>
        <v>0</v>
      </c>
      <c r="L38" s="66">
        <f>Factors!$B$40</f>
        <v>4046.86</v>
      </c>
      <c r="M38" s="37">
        <f>Factors!$B$45</f>
        <v>1000000</v>
      </c>
      <c r="N38" s="22">
        <f>Factors!$B$37</f>
        <v>3.6666666666666665</v>
      </c>
      <c r="O38" s="62">
        <f>Factors!$B$15</f>
        <v>50</v>
      </c>
    </row>
    <row r="39" spans="1:17" x14ac:dyDescent="0.25">
      <c r="B39">
        <f>'Mtn. Meadow'!B21</f>
        <v>4</v>
      </c>
      <c r="C39" s="20">
        <f>'Mtn. Meadow'!C21</f>
        <v>0</v>
      </c>
      <c r="F39" s="20"/>
      <c r="I39" s="41">
        <f t="shared" si="13"/>
        <v>0</v>
      </c>
      <c r="J39" s="91">
        <f>Factors!$B$27</f>
        <v>95.4</v>
      </c>
      <c r="K39" s="66">
        <f t="shared" si="14"/>
        <v>0</v>
      </c>
      <c r="L39" s="66">
        <f>Factors!$B$40</f>
        <v>4046.86</v>
      </c>
      <c r="M39" s="37">
        <f>Factors!$B$45</f>
        <v>1000000</v>
      </c>
      <c r="N39" s="22">
        <f>Factors!$B$37</f>
        <v>3.6666666666666665</v>
      </c>
      <c r="O39" s="62">
        <f>Factors!$B$15</f>
        <v>50</v>
      </c>
    </row>
    <row r="40" spans="1:17" x14ac:dyDescent="0.25">
      <c r="B40">
        <f>'Mtn. Meadow'!B22</f>
        <v>5</v>
      </c>
      <c r="C40" s="20">
        <f>'Mtn. Meadow'!C22</f>
        <v>0</v>
      </c>
      <c r="F40" s="20"/>
      <c r="I40" s="42">
        <f t="shared" si="13"/>
        <v>0</v>
      </c>
      <c r="J40" s="92">
        <f>Factors!$B$27</f>
        <v>95.4</v>
      </c>
      <c r="K40" s="67">
        <f t="shared" si="14"/>
        <v>0</v>
      </c>
      <c r="L40" s="67">
        <f>Factors!$B$40</f>
        <v>4046.86</v>
      </c>
      <c r="M40" s="39">
        <f>Factors!$B$45</f>
        <v>1000000</v>
      </c>
      <c r="N40" s="24">
        <f>Factors!$B$37</f>
        <v>3.6666666666666665</v>
      </c>
      <c r="O40" s="65">
        <f>Factors!$B$15</f>
        <v>50</v>
      </c>
    </row>
    <row r="42" spans="1:17" ht="15" customHeight="1" x14ac:dyDescent="0.25">
      <c r="C42" s="12"/>
      <c r="D42" s="57"/>
      <c r="E42" s="57"/>
      <c r="F42" s="57"/>
    </row>
    <row r="43" spans="1:17" ht="15" customHeight="1" x14ac:dyDescent="0.25">
      <c r="A43" s="21" t="s">
        <v>52</v>
      </c>
      <c r="C43" s="12"/>
      <c r="D43" s="12"/>
      <c r="E43" s="12"/>
      <c r="F43" s="57"/>
      <c r="H43" s="59" t="s">
        <v>23</v>
      </c>
      <c r="I43" s="30">
        <f>SUM(I6:I10,I16:I20,I26:I30,I36:I40)</f>
        <v>0</v>
      </c>
      <c r="J43" s="21" t="s">
        <v>28</v>
      </c>
    </row>
    <row r="44" spans="1:17" x14ac:dyDescent="0.25">
      <c r="A44" t="s">
        <v>108</v>
      </c>
      <c r="F44" s="12"/>
      <c r="G44" s="12"/>
      <c r="H44" s="58"/>
      <c r="I44" s="19"/>
    </row>
    <row r="45" spans="1:17" ht="15" customHeight="1" x14ac:dyDescent="0.25">
      <c r="A45" s="99" t="s">
        <v>66</v>
      </c>
      <c r="B45" t="s">
        <v>53</v>
      </c>
      <c r="D45" s="20">
        <f>IFERROR(Delta!C23,0)</f>
        <v>0</v>
      </c>
      <c r="E45" t="s">
        <v>16</v>
      </c>
      <c r="H45" s="60" t="s">
        <v>145</v>
      </c>
      <c r="I45" s="21" t="s">
        <v>66</v>
      </c>
      <c r="J45" s="21" t="s">
        <v>67</v>
      </c>
      <c r="K45" s="21" t="s">
        <v>69</v>
      </c>
      <c r="L45" s="21"/>
    </row>
    <row r="46" spans="1:17" x14ac:dyDescent="0.25">
      <c r="A46" t="s">
        <v>124</v>
      </c>
      <c r="H46" s="60" t="s">
        <v>53</v>
      </c>
      <c r="I46" s="30">
        <f>D45+D47</f>
        <v>0</v>
      </c>
      <c r="J46" s="30">
        <f>D48</f>
        <v>0</v>
      </c>
      <c r="K46" s="30">
        <f>D50</f>
        <v>0</v>
      </c>
      <c r="L46" s="21" t="s">
        <v>16</v>
      </c>
    </row>
    <row r="47" spans="1:17" ht="15" customHeight="1" x14ac:dyDescent="0.25">
      <c r="A47" s="99" t="s">
        <v>66</v>
      </c>
      <c r="B47" t="s">
        <v>53</v>
      </c>
      <c r="D47" s="20">
        <f>IFERROR(Coastal!I23,0)</f>
        <v>0</v>
      </c>
      <c r="E47" t="s">
        <v>16</v>
      </c>
      <c r="H47" s="60"/>
      <c r="I47" s="30"/>
      <c r="J47" s="30"/>
      <c r="K47" s="30"/>
      <c r="L47" s="21"/>
    </row>
    <row r="48" spans="1:17" x14ac:dyDescent="0.25">
      <c r="A48" s="99" t="s">
        <v>67</v>
      </c>
      <c r="B48" t="s">
        <v>53</v>
      </c>
      <c r="D48" s="20">
        <f>IFERROR(Coastal!K23,0)</f>
        <v>0</v>
      </c>
      <c r="E48" t="s">
        <v>16</v>
      </c>
      <c r="J48" s="21"/>
      <c r="K48" s="21"/>
      <c r="P48" s="21"/>
      <c r="Q48" s="21"/>
    </row>
    <row r="49" spans="1:17" x14ac:dyDescent="0.25">
      <c r="A49" t="s">
        <v>19</v>
      </c>
      <c r="M49" s="20"/>
      <c r="P49" s="20"/>
    </row>
    <row r="50" spans="1:17" ht="15" customHeight="1" x14ac:dyDescent="0.25">
      <c r="B50" t="s">
        <v>53</v>
      </c>
      <c r="D50" s="20">
        <f>'Mtn. Meadow'!C23</f>
        <v>0</v>
      </c>
      <c r="E50" t="s">
        <v>16</v>
      </c>
      <c r="M50" s="20"/>
      <c r="P50" s="20"/>
    </row>
    <row r="52" spans="1:17" ht="15" customHeight="1" x14ac:dyDescent="0.25">
      <c r="D52" s="20"/>
    </row>
    <row r="53" spans="1:17" x14ac:dyDescent="0.25">
      <c r="D53" s="20"/>
      <c r="J53" s="77"/>
      <c r="K53" s="77"/>
      <c r="M53" s="77"/>
      <c r="N53" s="77"/>
      <c r="P53" s="77"/>
      <c r="Q53" s="77"/>
    </row>
    <row r="54" spans="1:17" x14ac:dyDescent="0.25">
      <c r="D54" s="20"/>
    </row>
  </sheetData>
  <sheetProtection algorithmName="SHA-512" hashValue="cveLLH2PWK+Kq/9dyU8LqDgwSwldsNG2ccje3Z/uqnU1VWzn4tUGG30uCR6ItNWbSLv3iCSR81bEFM50iHdM0w==" saltValue="00tUNCO48BdMVcUu8Dq4Hg==" spinCount="100000" sheet="1" objects="1" scenarios="1" selectLockedCells="1"/>
  <pageMargins left="0.7" right="0.7" top="0.75" bottom="0.75" header="0.3" footer="0.3"/>
  <pageSetup orientation="portrait" verticalDpi="1200" r:id="rId1"/>
  <headerFooter>
    <oddFooter>&amp;LJune 15, 2018&amp;CFINAL&amp;RCalcs Worksheet</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6"/>
  <sheetViews>
    <sheetView showGridLines="0" topLeftCell="A13" zoomScale="85" zoomScaleNormal="85" workbookViewId="0">
      <selection activeCell="B24" sqref="B24"/>
    </sheetView>
  </sheetViews>
  <sheetFormatPr defaultRowHeight="15" x14ac:dyDescent="0.25"/>
  <cols>
    <col min="1" max="1" width="42.7109375" style="102" customWidth="1"/>
    <col min="2" max="2" width="25.7109375" style="102" customWidth="1"/>
    <col min="3" max="3" width="29.28515625" style="102" customWidth="1"/>
    <col min="4" max="4" width="75.85546875" style="102" customWidth="1"/>
    <col min="5" max="16384" width="9.140625" style="102"/>
  </cols>
  <sheetData>
    <row r="1" spans="1:4" ht="18.75" x14ac:dyDescent="0.3">
      <c r="A1" s="3"/>
      <c r="B1" s="3"/>
      <c r="C1" s="5" t="s">
        <v>5</v>
      </c>
      <c r="D1" s="3"/>
    </row>
    <row r="2" spans="1:4" ht="18.75" x14ac:dyDescent="0.3">
      <c r="A2" s="3"/>
      <c r="B2" s="3"/>
      <c r="C2" s="5" t="s">
        <v>11</v>
      </c>
      <c r="D2" s="3"/>
    </row>
    <row r="3" spans="1:4" ht="18.75" x14ac:dyDescent="0.3">
      <c r="A3" s="3"/>
      <c r="B3" s="3"/>
      <c r="C3" s="5" t="s">
        <v>4</v>
      </c>
      <c r="D3" s="3"/>
    </row>
    <row r="4" spans="1:4" ht="18.75" x14ac:dyDescent="0.3">
      <c r="A4" s="3"/>
      <c r="B4" s="3"/>
      <c r="C4" s="5" t="s">
        <v>12</v>
      </c>
      <c r="D4" s="3"/>
    </row>
    <row r="5" spans="1:4" ht="18.75" x14ac:dyDescent="0.3">
      <c r="A5" s="3"/>
      <c r="B5" s="3"/>
      <c r="C5" s="5" t="s">
        <v>1</v>
      </c>
      <c r="D5" s="3"/>
    </row>
    <row r="6" spans="1:4" ht="18.75" x14ac:dyDescent="0.3">
      <c r="A6" s="3"/>
      <c r="B6" s="3"/>
      <c r="C6" s="5"/>
      <c r="D6" s="3"/>
    </row>
    <row r="7" spans="1:4" x14ac:dyDescent="0.25">
      <c r="A7" s="3"/>
      <c r="B7" s="3"/>
      <c r="D7" s="3"/>
    </row>
    <row r="8" spans="1:4" x14ac:dyDescent="0.25">
      <c r="A8" s="3"/>
      <c r="B8" s="3"/>
      <c r="C8" s="3"/>
      <c r="D8" s="3"/>
    </row>
    <row r="9" spans="1:4" x14ac:dyDescent="0.25">
      <c r="A9" s="3"/>
      <c r="B9" s="3"/>
      <c r="C9" s="3"/>
      <c r="D9" s="3"/>
    </row>
    <row r="10" spans="1:4" ht="18.75" x14ac:dyDescent="0.3">
      <c r="A10" s="6" t="s">
        <v>70</v>
      </c>
      <c r="B10" s="3"/>
      <c r="C10" s="3"/>
      <c r="D10" s="3"/>
    </row>
    <row r="11" spans="1:4" s="107" customFormat="1" x14ac:dyDescent="0.25">
      <c r="A11" s="204" t="s">
        <v>65</v>
      </c>
      <c r="B11" s="204"/>
      <c r="C11" s="204"/>
      <c r="D11" s="204"/>
    </row>
    <row r="12" spans="1:4" s="107" customFormat="1" x14ac:dyDescent="0.25">
      <c r="A12" s="108" t="s">
        <v>10</v>
      </c>
      <c r="B12" s="109"/>
      <c r="C12" s="109"/>
      <c r="D12" s="109"/>
    </row>
    <row r="13" spans="1:4" s="107" customFormat="1" x14ac:dyDescent="0.25">
      <c r="A13" s="110" t="s">
        <v>159</v>
      </c>
      <c r="B13" s="111" t="s">
        <v>160</v>
      </c>
      <c r="C13" s="111" t="s">
        <v>162</v>
      </c>
      <c r="D13" s="112" t="s">
        <v>161</v>
      </c>
    </row>
    <row r="14" spans="1:4" s="107" customFormat="1" x14ac:dyDescent="0.25">
      <c r="A14" s="203" t="s">
        <v>116</v>
      </c>
      <c r="B14" s="203"/>
      <c r="C14" s="203"/>
      <c r="D14" s="203"/>
    </row>
    <row r="15" spans="1:4" s="107" customFormat="1" ht="30" x14ac:dyDescent="0.25">
      <c r="A15" s="113" t="s">
        <v>148</v>
      </c>
      <c r="B15" s="114">
        <v>50</v>
      </c>
      <c r="C15" s="115" t="s">
        <v>158</v>
      </c>
      <c r="D15" s="113" t="s">
        <v>165</v>
      </c>
    </row>
    <row r="16" spans="1:4" s="107" customFormat="1" ht="45" x14ac:dyDescent="0.25">
      <c r="A16" s="113" t="s">
        <v>77</v>
      </c>
      <c r="B16" s="114">
        <v>10</v>
      </c>
      <c r="C16" s="115" t="s">
        <v>158</v>
      </c>
      <c r="D16" s="113" t="s">
        <v>164</v>
      </c>
    </row>
    <row r="17" spans="1:4" ht="18" customHeight="1" x14ac:dyDescent="0.25">
      <c r="A17" s="203" t="s">
        <v>58</v>
      </c>
      <c r="B17" s="203"/>
      <c r="C17" s="203"/>
      <c r="D17" s="203"/>
    </row>
    <row r="18" spans="1:4" ht="33" customHeight="1" x14ac:dyDescent="0.25">
      <c r="A18" s="113" t="s">
        <v>54</v>
      </c>
      <c r="B18" s="114">
        <v>298</v>
      </c>
      <c r="C18" s="115" t="s">
        <v>55</v>
      </c>
      <c r="D18" s="205" t="s">
        <v>163</v>
      </c>
    </row>
    <row r="19" spans="1:4" ht="33" customHeight="1" x14ac:dyDescent="0.25">
      <c r="A19" s="113" t="s">
        <v>56</v>
      </c>
      <c r="B19" s="116">
        <v>25</v>
      </c>
      <c r="C19" s="115" t="s">
        <v>57</v>
      </c>
      <c r="D19" s="206"/>
    </row>
    <row r="20" spans="1:4" ht="18" customHeight="1" x14ac:dyDescent="0.25">
      <c r="A20" s="203" t="s">
        <v>59</v>
      </c>
      <c r="B20" s="203"/>
      <c r="C20" s="203"/>
      <c r="D20" s="203"/>
    </row>
    <row r="21" spans="1:4" ht="45" customHeight="1" x14ac:dyDescent="0.25">
      <c r="A21" s="113" t="s">
        <v>179</v>
      </c>
      <c r="B21" s="117">
        <v>0.05</v>
      </c>
      <c r="C21" s="115" t="s">
        <v>114</v>
      </c>
      <c r="D21" s="113" t="s">
        <v>167</v>
      </c>
    </row>
    <row r="22" spans="1:4" ht="18" customHeight="1" x14ac:dyDescent="0.25">
      <c r="A22" s="203" t="s">
        <v>60</v>
      </c>
      <c r="B22" s="203"/>
      <c r="C22" s="203"/>
      <c r="D22" s="203"/>
    </row>
    <row r="23" spans="1:4" ht="60" customHeight="1" x14ac:dyDescent="0.25">
      <c r="A23" s="113" t="s">
        <v>150</v>
      </c>
      <c r="B23" s="117">
        <v>2.6</v>
      </c>
      <c r="C23" s="115" t="s">
        <v>115</v>
      </c>
      <c r="D23" s="113" t="s">
        <v>166</v>
      </c>
    </row>
    <row r="24" spans="1:4" ht="60" x14ac:dyDescent="0.25">
      <c r="A24" s="118" t="s">
        <v>113</v>
      </c>
      <c r="B24" s="119">
        <v>8.0000000000000002E-3</v>
      </c>
      <c r="C24" s="120" t="s">
        <v>151</v>
      </c>
      <c r="D24" s="113" t="s">
        <v>168</v>
      </c>
    </row>
    <row r="25" spans="1:4" ht="60" x14ac:dyDescent="0.25">
      <c r="A25" s="118" t="s">
        <v>62</v>
      </c>
      <c r="B25" s="117">
        <v>193.7</v>
      </c>
      <c r="C25" s="120" t="s">
        <v>152</v>
      </c>
      <c r="D25" s="113" t="s">
        <v>169</v>
      </c>
    </row>
    <row r="26" spans="1:4" ht="18" customHeight="1" x14ac:dyDescent="0.25">
      <c r="A26" s="203" t="s">
        <v>61</v>
      </c>
      <c r="B26" s="203"/>
      <c r="C26" s="203"/>
      <c r="D26" s="203"/>
    </row>
    <row r="27" spans="1:4" ht="60" customHeight="1" x14ac:dyDescent="0.25">
      <c r="A27" s="118" t="s">
        <v>112</v>
      </c>
      <c r="B27" s="117">
        <v>95.4</v>
      </c>
      <c r="C27" s="120" t="s">
        <v>153</v>
      </c>
      <c r="D27" s="113" t="s">
        <v>170</v>
      </c>
    </row>
    <row r="28" spans="1:4" ht="45" x14ac:dyDescent="0.25">
      <c r="A28" s="118" t="s">
        <v>149</v>
      </c>
      <c r="B28" s="116">
        <v>79</v>
      </c>
      <c r="C28" s="120" t="s">
        <v>153</v>
      </c>
      <c r="D28" s="113" t="s">
        <v>171</v>
      </c>
    </row>
    <row r="29" spans="1:4" ht="33" customHeight="1" x14ac:dyDescent="0.25">
      <c r="A29" s="118" t="s">
        <v>85</v>
      </c>
      <c r="B29" s="116">
        <v>48</v>
      </c>
      <c r="C29" s="120" t="s">
        <v>154</v>
      </c>
      <c r="D29" s="205" t="s">
        <v>168</v>
      </c>
    </row>
    <row r="30" spans="1:4" ht="33" customHeight="1" x14ac:dyDescent="0.25">
      <c r="A30" s="118" t="s">
        <v>135</v>
      </c>
      <c r="B30" s="117">
        <v>1</v>
      </c>
      <c r="C30" s="120" t="s">
        <v>86</v>
      </c>
      <c r="D30" s="207"/>
    </row>
    <row r="31" spans="1:4" ht="33" customHeight="1" x14ac:dyDescent="0.25">
      <c r="A31" s="118" t="s">
        <v>87</v>
      </c>
      <c r="B31" s="117">
        <v>1.37</v>
      </c>
      <c r="C31" s="120" t="s">
        <v>86</v>
      </c>
      <c r="D31" s="207"/>
    </row>
    <row r="32" spans="1:4" ht="33" customHeight="1" x14ac:dyDescent="0.25">
      <c r="A32" s="118" t="s">
        <v>136</v>
      </c>
      <c r="B32" s="116">
        <v>1</v>
      </c>
      <c r="C32" s="120" t="s">
        <v>86</v>
      </c>
      <c r="D32" s="207"/>
    </row>
    <row r="33" spans="1:4" ht="33" customHeight="1" x14ac:dyDescent="0.25">
      <c r="A33" s="118" t="s">
        <v>88</v>
      </c>
      <c r="B33" s="117">
        <v>0.7</v>
      </c>
      <c r="C33" s="120" t="s">
        <v>86</v>
      </c>
      <c r="D33" s="207"/>
    </row>
    <row r="34" spans="1:4" ht="33" customHeight="1" x14ac:dyDescent="0.25">
      <c r="A34" s="118" t="s">
        <v>97</v>
      </c>
      <c r="B34" s="117">
        <v>1.1399999999999999</v>
      </c>
      <c r="C34" s="120" t="s">
        <v>86</v>
      </c>
      <c r="D34" s="207"/>
    </row>
    <row r="35" spans="1:4" ht="33" customHeight="1" x14ac:dyDescent="0.25">
      <c r="A35" s="118" t="s">
        <v>89</v>
      </c>
      <c r="B35" s="117">
        <v>1.1100000000000001</v>
      </c>
      <c r="C35" s="120" t="s">
        <v>86</v>
      </c>
      <c r="D35" s="206"/>
    </row>
    <row r="36" spans="1:4" ht="18" customHeight="1" x14ac:dyDescent="0.25">
      <c r="A36" s="203" t="s">
        <v>71</v>
      </c>
      <c r="B36" s="203"/>
      <c r="C36" s="203"/>
      <c r="D36" s="203"/>
    </row>
    <row r="37" spans="1:4" ht="24" customHeight="1" x14ac:dyDescent="0.25">
      <c r="A37" s="113" t="s">
        <v>72</v>
      </c>
      <c r="B37" s="121">
        <v>3.6666666666666665</v>
      </c>
      <c r="C37" s="115" t="s">
        <v>74</v>
      </c>
      <c r="D37" s="200"/>
    </row>
    <row r="38" spans="1:4" ht="24" customHeight="1" x14ac:dyDescent="0.25">
      <c r="A38" s="118" t="s">
        <v>63</v>
      </c>
      <c r="B38" s="121">
        <v>1.5714285714285714</v>
      </c>
      <c r="C38" s="115" t="s">
        <v>64</v>
      </c>
      <c r="D38" s="201"/>
    </row>
    <row r="39" spans="1:4" ht="24" customHeight="1" x14ac:dyDescent="0.25">
      <c r="A39" s="118" t="s">
        <v>73</v>
      </c>
      <c r="B39" s="122">
        <v>0.40468599999999999</v>
      </c>
      <c r="C39" s="120" t="s">
        <v>155</v>
      </c>
      <c r="D39" s="201"/>
    </row>
    <row r="40" spans="1:4" ht="24" customHeight="1" x14ac:dyDescent="0.25">
      <c r="A40" s="118" t="s">
        <v>106</v>
      </c>
      <c r="B40" s="117">
        <v>4046.86</v>
      </c>
      <c r="C40" s="120" t="s">
        <v>156</v>
      </c>
      <c r="D40" s="201"/>
    </row>
    <row r="41" spans="1:4" ht="24" customHeight="1" x14ac:dyDescent="0.25">
      <c r="A41" s="118" t="s">
        <v>117</v>
      </c>
      <c r="B41" s="117">
        <v>40468564.219999999</v>
      </c>
      <c r="C41" s="120" t="s">
        <v>157</v>
      </c>
      <c r="D41" s="201"/>
    </row>
    <row r="42" spans="1:4" ht="24" customHeight="1" x14ac:dyDescent="0.25">
      <c r="A42" s="118" t="s">
        <v>79</v>
      </c>
      <c r="B42" s="117">
        <v>2204.62</v>
      </c>
      <c r="C42" s="120" t="s">
        <v>80</v>
      </c>
      <c r="D42" s="201"/>
    </row>
    <row r="43" spans="1:4" ht="24" customHeight="1" x14ac:dyDescent="0.25">
      <c r="A43" s="118" t="s">
        <v>107</v>
      </c>
      <c r="B43" s="116">
        <v>1000</v>
      </c>
      <c r="C43" s="120" t="s">
        <v>105</v>
      </c>
      <c r="D43" s="201"/>
    </row>
    <row r="44" spans="1:4" ht="24" customHeight="1" x14ac:dyDescent="0.25">
      <c r="A44" s="118" t="s">
        <v>83</v>
      </c>
      <c r="B44" s="116">
        <v>1000</v>
      </c>
      <c r="C44" s="120" t="s">
        <v>84</v>
      </c>
      <c r="D44" s="201"/>
    </row>
    <row r="45" spans="1:4" ht="24" customHeight="1" x14ac:dyDescent="0.25">
      <c r="A45" s="118" t="s">
        <v>118</v>
      </c>
      <c r="B45" s="116">
        <f>B43*B44</f>
        <v>1000000</v>
      </c>
      <c r="C45" s="120" t="s">
        <v>119</v>
      </c>
      <c r="D45" s="201"/>
    </row>
    <row r="46" spans="1:4" ht="24" customHeight="1" x14ac:dyDescent="0.25">
      <c r="A46" s="118" t="s">
        <v>81</v>
      </c>
      <c r="B46" s="116">
        <v>12</v>
      </c>
      <c r="C46" s="120" t="s">
        <v>82</v>
      </c>
      <c r="D46" s="202"/>
    </row>
  </sheetData>
  <sheetProtection algorithmName="SHA-512" hashValue="ALBK1CGt1IdMPN1BME9oSZrnTqBLbR4mXW3uBQiJr1FLV5Pdp/Rlpmgjp2sNg4Up07sP+Kho2m58CEiyFOQ56Q==" saltValue="mIc9FrXU0msA6z+8x8QFoQ==" spinCount="100000" sheet="1" objects="1" scenarios="1"/>
  <mergeCells count="10">
    <mergeCell ref="D37:D46"/>
    <mergeCell ref="A36:D36"/>
    <mergeCell ref="A11:D11"/>
    <mergeCell ref="A20:D20"/>
    <mergeCell ref="A26:D26"/>
    <mergeCell ref="A14:D14"/>
    <mergeCell ref="A17:D17"/>
    <mergeCell ref="A22:D22"/>
    <mergeCell ref="D18:D19"/>
    <mergeCell ref="D29:D35"/>
  </mergeCells>
  <hyperlinks>
    <hyperlink ref="A12" r:id="rId1"/>
  </hyperlinks>
  <pageMargins left="0.7" right="0.7" top="0.75" bottom="0.75" header="0.3" footer="0.3"/>
  <pageSetup scale="70" fitToHeight="0" orientation="landscape" r:id="rId2"/>
  <headerFooter>
    <oddFooter>&amp;LJune 15, 2018&amp;CFINAL&amp;RFactors Worksheet</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Read Me</vt:lpstr>
      <vt:lpstr>Delta</vt:lpstr>
      <vt:lpstr>Coastal Farm</vt:lpstr>
      <vt:lpstr>Coastal</vt:lpstr>
      <vt:lpstr>Mtn. Meadow</vt:lpstr>
      <vt:lpstr>GHG Summary</vt:lpstr>
      <vt:lpstr>Co-Ben Summary</vt:lpstr>
      <vt:lpstr>Calcs</vt:lpstr>
      <vt:lpstr>Factors</vt:lpstr>
    </vt:vector>
  </TitlesOfParts>
  <Company>carb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V. Bede</dc:creator>
  <cp:lastModifiedBy>Administrator</cp:lastModifiedBy>
  <cp:lastPrinted>2018-06-15T17:23:48Z</cp:lastPrinted>
  <dcterms:created xsi:type="dcterms:W3CDTF">2015-06-16T15:51:10Z</dcterms:created>
  <dcterms:modified xsi:type="dcterms:W3CDTF">2018-06-18T13:38:39Z</dcterms:modified>
</cp:coreProperties>
</file>